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485C9E41-47CE-4551-AF68-419822366C87}" xr6:coauthVersionLast="47" xr6:coauthVersionMax="47" xr10:uidLastSave="{00000000-0000-0000-0000-000000000000}"/>
  <bookViews>
    <workbookView xWindow="-108" yWindow="-108" windowWidth="23256" windowHeight="12456" tabRatio="901" firstSheet="1" activeTab="1" xr2:uid="{00000000-000D-0000-FFFF-FFFF00000000}"/>
  </bookViews>
  <sheets>
    <sheet name="Datos Generales" sheetId="11" state="hidden" r:id="rId1"/>
    <sheet name="Form 1 - Resumen" sheetId="10" r:id="rId2"/>
    <sheet name="Form 2 - Remuneraciones" sheetId="2" r:id="rId3"/>
    <sheet name="Form 3 - Beneficios" sheetId="4" r:id="rId4"/>
    <sheet name="Form 4 - C.D." sheetId="9" r:id="rId5"/>
    <sheet name="Form 5 - Gastos Generales" sheetId="19" r:id="rId6"/>
    <sheet name="Form 6 - Gastos Generales" sheetId="20" r:id="rId7"/>
  </sheets>
  <externalReferences>
    <externalReference r:id="rId8"/>
  </externalReferences>
  <definedNames>
    <definedName name="_xlnm.Print_Area" localSheetId="1">'Form 1 - Resumen'!$B$3:$G$43</definedName>
    <definedName name="_xlnm.Print_Area" localSheetId="2">'Form 2 - Remuneraciones'!$B$2:$G$35</definedName>
    <definedName name="_xlnm.Print_Area" localSheetId="3">'Form 3 - Beneficios'!$B$2:$P$33</definedName>
    <definedName name="_xlnm.Print_Area" localSheetId="4">'Form 4 - C.D.'!$B$2:$G$47</definedName>
    <definedName name="_xlnm.Print_Area" localSheetId="5">'Form 5 - Gastos Generales'!$B$2:$G$20</definedName>
    <definedName name="_xlnm.Print_Area" localSheetId="6">'Form 6 - Gastos Generales'!$B$2:$H$21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9" l="1"/>
  <c r="G10" i="19"/>
  <c r="E10" i="19"/>
  <c r="E11" i="19" s="1"/>
  <c r="E12" i="19" s="1"/>
  <c r="D10" i="19"/>
  <c r="D11" i="19" s="1"/>
  <c r="D12" i="19" s="1"/>
  <c r="D13" i="19" s="1"/>
  <c r="D14" i="19" s="1"/>
  <c r="D15" i="19" s="1"/>
  <c r="D16" i="19" s="1"/>
  <c r="D17" i="19" s="1"/>
  <c r="G20" i="9"/>
  <c r="G9" i="20"/>
  <c r="G12" i="20" s="1"/>
  <c r="G13" i="20" s="1"/>
  <c r="E9" i="20"/>
  <c r="H9" i="20" s="1"/>
  <c r="H8" i="20"/>
  <c r="H10" i="20" s="1"/>
  <c r="G9" i="19"/>
  <c r="G39" i="9"/>
  <c r="G38" i="9"/>
  <c r="G35" i="9"/>
  <c r="G34" i="9"/>
  <c r="G26" i="9"/>
  <c r="G27" i="9"/>
  <c r="G19" i="9"/>
  <c r="G18" i="9"/>
  <c r="G17" i="9"/>
  <c r="G16" i="9"/>
  <c r="G15" i="9"/>
  <c r="G14" i="9"/>
  <c r="G13" i="9"/>
  <c r="G12" i="9"/>
  <c r="F31" i="4"/>
  <c r="E31" i="4"/>
  <c r="D31" i="4"/>
  <c r="L31" i="4" s="1"/>
  <c r="C31" i="4"/>
  <c r="B31" i="4"/>
  <c r="F30" i="4"/>
  <c r="E30" i="4"/>
  <c r="D30" i="4"/>
  <c r="C30" i="4"/>
  <c r="B30" i="4"/>
  <c r="F29" i="4"/>
  <c r="E29" i="4"/>
  <c r="D29" i="4"/>
  <c r="C29" i="4"/>
  <c r="B29" i="4"/>
  <c r="F28" i="4"/>
  <c r="E28" i="4"/>
  <c r="D28" i="4"/>
  <c r="C28" i="4"/>
  <c r="B28" i="4"/>
  <c r="F27" i="4"/>
  <c r="E27" i="4"/>
  <c r="D27" i="4"/>
  <c r="C27" i="4"/>
  <c r="B27" i="4"/>
  <c r="F26" i="4"/>
  <c r="E26" i="4"/>
  <c r="D26" i="4"/>
  <c r="C26" i="4"/>
  <c r="B26" i="4"/>
  <c r="F25" i="4"/>
  <c r="E25" i="4"/>
  <c r="D25" i="4"/>
  <c r="L25" i="4" s="1"/>
  <c r="C25" i="4"/>
  <c r="B25" i="4"/>
  <c r="F24" i="4"/>
  <c r="E24" i="4"/>
  <c r="D24" i="4"/>
  <c r="C24" i="4"/>
  <c r="B24" i="4"/>
  <c r="F23" i="4"/>
  <c r="E23" i="4"/>
  <c r="D23" i="4"/>
  <c r="C23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9" i="4"/>
  <c r="E9" i="4"/>
  <c r="D9" i="4"/>
  <c r="C9" i="4"/>
  <c r="B9" i="4"/>
  <c r="F13" i="4"/>
  <c r="E13" i="4"/>
  <c r="D13" i="4"/>
  <c r="C13" i="4"/>
  <c r="B13" i="4"/>
  <c r="F12" i="4"/>
  <c r="E12" i="4"/>
  <c r="D12" i="4"/>
  <c r="C12" i="4"/>
  <c r="B12" i="4"/>
  <c r="F11" i="4"/>
  <c r="E11" i="4"/>
  <c r="D11" i="4"/>
  <c r="C11" i="4"/>
  <c r="B11" i="4"/>
  <c r="F10" i="4"/>
  <c r="E10" i="4"/>
  <c r="D10" i="4"/>
  <c r="C10" i="4"/>
  <c r="B10" i="4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3" i="2"/>
  <c r="G12" i="2"/>
  <c r="G11" i="2"/>
  <c r="G10" i="2"/>
  <c r="G9" i="2"/>
  <c r="G21" i="9" l="1"/>
  <c r="E14" i="19"/>
  <c r="E15" i="19" s="1"/>
  <c r="E16" i="19" s="1"/>
  <c r="E13" i="19"/>
  <c r="G28" i="9"/>
  <c r="L22" i="4"/>
  <c r="L23" i="4"/>
  <c r="L27" i="4"/>
  <c r="L13" i="4"/>
  <c r="G17" i="4"/>
  <c r="J17" i="4" s="1"/>
  <c r="L20" i="4"/>
  <c r="L16" i="4"/>
  <c r="L12" i="4"/>
  <c r="G29" i="4"/>
  <c r="G24" i="4"/>
  <c r="J24" i="4" s="1"/>
  <c r="G19" i="4"/>
  <c r="I19" i="4" s="1"/>
  <c r="L24" i="4"/>
  <c r="L19" i="4"/>
  <c r="L28" i="4"/>
  <c r="G30" i="4"/>
  <c r="H30" i="4" s="1"/>
  <c r="L30" i="4"/>
  <c r="L17" i="4"/>
  <c r="G23" i="4"/>
  <c r="H23" i="4" s="1"/>
  <c r="G18" i="4"/>
  <c r="M18" i="4" s="1"/>
  <c r="L18" i="4"/>
  <c r="L29" i="4"/>
  <c r="G14" i="20"/>
  <c r="H14" i="20" s="1"/>
  <c r="H13" i="20"/>
  <c r="H12" i="20"/>
  <c r="G11" i="19"/>
  <c r="M17" i="4"/>
  <c r="K17" i="4"/>
  <c r="H17" i="4"/>
  <c r="I17" i="4"/>
  <c r="G28" i="4"/>
  <c r="G22" i="4"/>
  <c r="L26" i="4"/>
  <c r="G26" i="4"/>
  <c r="G16" i="4"/>
  <c r="L21" i="4"/>
  <c r="G21" i="4"/>
  <c r="G27" i="4"/>
  <c r="G31" i="4"/>
  <c r="G20" i="4"/>
  <c r="G25" i="4"/>
  <c r="G13" i="4"/>
  <c r="K13" i="4" s="1"/>
  <c r="L10" i="4"/>
  <c r="L11" i="4"/>
  <c r="L9" i="4"/>
  <c r="G11" i="4"/>
  <c r="G9" i="4"/>
  <c r="G12" i="4"/>
  <c r="G10" i="4"/>
  <c r="G32" i="2"/>
  <c r="J30" i="4" l="1"/>
  <c r="K30" i="4"/>
  <c r="I30" i="4"/>
  <c r="M30" i="4"/>
  <c r="H29" i="4"/>
  <c r="M29" i="4"/>
  <c r="H24" i="4"/>
  <c r="I24" i="4"/>
  <c r="J29" i="4"/>
  <c r="K29" i="4"/>
  <c r="M13" i="4"/>
  <c r="H13" i="4"/>
  <c r="I29" i="4"/>
  <c r="I13" i="4"/>
  <c r="K18" i="4"/>
  <c r="J13" i="4"/>
  <c r="J18" i="4"/>
  <c r="I18" i="4"/>
  <c r="J19" i="4"/>
  <c r="M24" i="4"/>
  <c r="K24" i="4"/>
  <c r="M19" i="4"/>
  <c r="K19" i="4"/>
  <c r="M23" i="4"/>
  <c r="K23" i="4"/>
  <c r="J23" i="4"/>
  <c r="I23" i="4"/>
  <c r="P23" i="4" s="1"/>
  <c r="H18" i="4"/>
  <c r="H19" i="4"/>
  <c r="G12" i="19"/>
  <c r="M28" i="4"/>
  <c r="K28" i="4"/>
  <c r="J28" i="4"/>
  <c r="I28" i="4"/>
  <c r="H28" i="4"/>
  <c r="M16" i="4"/>
  <c r="K16" i="4"/>
  <c r="J16" i="4"/>
  <c r="I16" i="4"/>
  <c r="H16" i="4"/>
  <c r="K25" i="4"/>
  <c r="J25" i="4"/>
  <c r="I25" i="4"/>
  <c r="H25" i="4"/>
  <c r="M25" i="4"/>
  <c r="M20" i="4"/>
  <c r="K20" i="4"/>
  <c r="J20" i="4"/>
  <c r="I20" i="4"/>
  <c r="H20" i="4"/>
  <c r="P17" i="4"/>
  <c r="M31" i="4"/>
  <c r="K31" i="4"/>
  <c r="J31" i="4"/>
  <c r="I31" i="4"/>
  <c r="H31" i="4"/>
  <c r="M26" i="4"/>
  <c r="K26" i="4"/>
  <c r="J26" i="4"/>
  <c r="I26" i="4"/>
  <c r="H26" i="4"/>
  <c r="M27" i="4"/>
  <c r="K27" i="4"/>
  <c r="J27" i="4"/>
  <c r="I27" i="4"/>
  <c r="H27" i="4"/>
  <c r="M22" i="4"/>
  <c r="K22" i="4"/>
  <c r="J22" i="4"/>
  <c r="I22" i="4"/>
  <c r="H22" i="4"/>
  <c r="M21" i="4"/>
  <c r="K21" i="4"/>
  <c r="J21" i="4"/>
  <c r="I21" i="4"/>
  <c r="H21" i="4"/>
  <c r="M10" i="4"/>
  <c r="K10" i="4"/>
  <c r="J10" i="4"/>
  <c r="I10" i="4"/>
  <c r="H10" i="4"/>
  <c r="M12" i="4"/>
  <c r="K12" i="4"/>
  <c r="J12" i="4"/>
  <c r="I12" i="4"/>
  <c r="H12" i="4"/>
  <c r="P12" i="4" s="1"/>
  <c r="M9" i="4"/>
  <c r="K9" i="4"/>
  <c r="J9" i="4"/>
  <c r="I9" i="4"/>
  <c r="H9" i="4"/>
  <c r="M11" i="4"/>
  <c r="K11" i="4"/>
  <c r="J11" i="4"/>
  <c r="I11" i="4"/>
  <c r="H11" i="4"/>
  <c r="P28" i="4" l="1"/>
  <c r="P27" i="4"/>
  <c r="P30" i="4"/>
  <c r="P13" i="4"/>
  <c r="P10" i="4"/>
  <c r="P29" i="4"/>
  <c r="P24" i="4"/>
  <c r="P19" i="4"/>
  <c r="P11" i="4"/>
  <c r="P18" i="4"/>
  <c r="P22" i="4"/>
  <c r="P31" i="4"/>
  <c r="P21" i="4"/>
  <c r="P16" i="4"/>
  <c r="G13" i="19"/>
  <c r="P25" i="4"/>
  <c r="P20" i="4"/>
  <c r="P26" i="4"/>
  <c r="P9" i="4"/>
  <c r="G14" i="19" l="1"/>
  <c r="G15" i="19" l="1"/>
  <c r="G17" i="19" l="1"/>
  <c r="G16" i="19"/>
  <c r="P32" i="4" l="1"/>
  <c r="P14" i="4"/>
  <c r="G14" i="2"/>
  <c r="F33" i="2" s="1"/>
  <c r="L33" i="4" l="1"/>
  <c r="B3" i="20"/>
  <c r="B3" i="19"/>
  <c r="B3" i="9"/>
  <c r="B3" i="4"/>
  <c r="B3" i="2"/>
  <c r="B9" i="10"/>
  <c r="H15" i="20"/>
  <c r="F20" i="20" s="1"/>
  <c r="F19" i="20"/>
  <c r="G19" i="19"/>
  <c r="G40" i="9"/>
  <c r="G21" i="10" s="1"/>
  <c r="G36" i="9"/>
  <c r="G20" i="10" s="1"/>
  <c r="G25" i="10" l="1"/>
  <c r="G14" i="10"/>
  <c r="G24" i="10"/>
  <c r="F18" i="20"/>
  <c r="F21" i="20" s="1"/>
  <c r="G23" i="10" l="1"/>
  <c r="G9" i="9"/>
  <c r="G10" i="9" s="1"/>
  <c r="G16" i="10" s="1"/>
  <c r="G24" i="9"/>
  <c r="G47" i="9"/>
  <c r="G17" i="10" l="1"/>
  <c r="G32" i="9"/>
  <c r="G19" i="10" s="1"/>
  <c r="G18" i="10"/>
  <c r="G22" i="10"/>
  <c r="G15" i="10" l="1"/>
  <c r="G13" i="10" l="1"/>
  <c r="G27" i="10" l="1"/>
  <c r="G26" i="10" s="1"/>
  <c r="G28" i="10" s="1"/>
</calcChain>
</file>

<file path=xl/sharedStrings.xml><?xml version="1.0" encoding="utf-8"?>
<sst xmlns="http://schemas.openxmlformats.org/spreadsheetml/2006/main" count="194" uniqueCount="154">
  <si>
    <t>TOTAL</t>
  </si>
  <si>
    <t>DOLARES</t>
  </si>
  <si>
    <t>Cantidad</t>
  </si>
  <si>
    <t xml:space="preserve">Tiempo Previsto </t>
  </si>
  <si>
    <t>Sueldo</t>
  </si>
  <si>
    <t>Meses</t>
  </si>
  <si>
    <t>Mensual</t>
  </si>
  <si>
    <t>Total</t>
  </si>
  <si>
    <t>T./Part.</t>
  </si>
  <si>
    <t>IECE</t>
  </si>
  <si>
    <t>SECAP</t>
  </si>
  <si>
    <t>IESS/S. camp</t>
  </si>
  <si>
    <t>Vacaciones</t>
  </si>
  <si>
    <t>14avo. S.</t>
  </si>
  <si>
    <t>13avo. S.</t>
  </si>
  <si>
    <t>Total Cargas</t>
  </si>
  <si>
    <t>CONCEPTO</t>
  </si>
  <si>
    <t xml:space="preserve">VALOR </t>
  </si>
  <si>
    <t>UNIT. DOLARES</t>
  </si>
  <si>
    <t>A)   Remuneraciones</t>
  </si>
  <si>
    <t>Sub-Total A.1)  Personal Directivo y Técnico:</t>
  </si>
  <si>
    <t>Sub-Total A.2)  Personal Auxiliar y Administrativo:</t>
  </si>
  <si>
    <t>TOTAL REMUNERACIONES</t>
  </si>
  <si>
    <t>B)   Beneficios y Cargas Sociales</t>
  </si>
  <si>
    <t>Descripción</t>
  </si>
  <si>
    <t>B.1)  Personal Directivo y Técnico</t>
  </si>
  <si>
    <t>Sueldo Mensual</t>
  </si>
  <si>
    <t>Sub-Total B.1)   Personal Directivo y Técnico :</t>
  </si>
  <si>
    <t>Sub-Total B.2)   Personal Auxiliar y Administrativo :</t>
  </si>
  <si>
    <t>UNIDAD</t>
  </si>
  <si>
    <t>B.2)  Personal Auxiliar y Administrativo</t>
  </si>
  <si>
    <t>CANTIDAD</t>
  </si>
  <si>
    <t>TOTAL  BENEFICIOS Y CARGAS SOCIALES</t>
  </si>
  <si>
    <t>DESCRIPCIÓN</t>
  </si>
  <si>
    <t>Valor en Dólares ($)</t>
  </si>
  <si>
    <t>Remuneraciones</t>
  </si>
  <si>
    <t>Beneficios y cargas sociales</t>
  </si>
  <si>
    <t>Viajes y Viáticos</t>
  </si>
  <si>
    <t xml:space="preserve">Total  Viajes y Viáticos:  </t>
  </si>
  <si>
    <t xml:space="preserve">Total  Servicios:  </t>
  </si>
  <si>
    <t xml:space="preserve">Total  Arrendamientos:  </t>
  </si>
  <si>
    <t xml:space="preserve">Total  Equipos e Instalaciones:  </t>
  </si>
  <si>
    <t xml:space="preserve">Total  Suministro:  </t>
  </si>
  <si>
    <t xml:space="preserve">Total  Reproducciones:  </t>
  </si>
  <si>
    <t xml:space="preserve">Total  Subcontratos:  </t>
  </si>
  <si>
    <t>DESAHUSIO
25%/12</t>
  </si>
  <si>
    <t>*Considerar utilidad únicamente cuando se trate de persona Jurídica</t>
  </si>
  <si>
    <t>TIEMPO (mes)</t>
  </si>
  <si>
    <t>Subcontratos y servicios varios</t>
  </si>
  <si>
    <t>Arrendamientos y alquileres de vehículos</t>
  </si>
  <si>
    <t>Arrendamientos y alquileres de equipos e instalaciones</t>
  </si>
  <si>
    <t>Suministros y materiales</t>
  </si>
  <si>
    <t>Reproducciones, ediciones y publicaciones</t>
  </si>
  <si>
    <t>Otros</t>
  </si>
  <si>
    <t>1. COSTOS DIRECTOS</t>
  </si>
  <si>
    <t>Sueldos, salarios y beneficios o cargas sociales del personal directivo y administrativo que desarrolle su actividad de manera permanente en la consultora</t>
  </si>
  <si>
    <t>Arrendamientos y alquileres o depreciación y mantenimiento y operación de instalaciones y equipos, utilizados en forma permanente para el desarrollo de sus actividades</t>
  </si>
  <si>
    <t>C)  Viajes y Viáticos</t>
  </si>
  <si>
    <t>E) Arrendamientos y alquileres de vehículos</t>
  </si>
  <si>
    <t>F) Arrendamientos y alquileres de equipos e instalaciones</t>
  </si>
  <si>
    <t>G)  Suministros y materiales</t>
  </si>
  <si>
    <t>H)  Reproducciones, ediciones y publicaciones</t>
  </si>
  <si>
    <t>ANEXO DE COSTOS DIRECTOS</t>
  </si>
  <si>
    <t>I)  Otros</t>
  </si>
  <si>
    <t>A.1)  Personal Técnico Principal</t>
  </si>
  <si>
    <t>A.2)  Personal técnico Auxiliar</t>
  </si>
  <si>
    <t>ANEXO DE GASTOS GENERALES</t>
  </si>
  <si>
    <t>Mes</t>
  </si>
  <si>
    <t>Participación</t>
  </si>
  <si>
    <t>L) Arrendamientos y Alquileres</t>
  </si>
  <si>
    <t>% imputado al proyecto</t>
  </si>
  <si>
    <t>M) Depreciación, mantenimiento y operación de instalaciones y equipos</t>
  </si>
  <si>
    <t>Sub total L</t>
  </si>
  <si>
    <t>Sub total M</t>
  </si>
  <si>
    <t>Sub total K</t>
  </si>
  <si>
    <t>K) Personal generador de gastos generales</t>
  </si>
  <si>
    <t>TOTAL GASTOS GENERALES</t>
  </si>
  <si>
    <t>% de utilidad (respecto a los costos directos)</t>
  </si>
  <si>
    <t>Objeto Consultoria:</t>
  </si>
  <si>
    <t>Plazo (días):</t>
  </si>
  <si>
    <t>Plazo (meses):</t>
  </si>
  <si>
    <t>Total  Otros :</t>
  </si>
  <si>
    <t>D1) Subcontratos</t>
  </si>
  <si>
    <t>D2) Servicios varios</t>
  </si>
  <si>
    <t>2. COSTOS INDIRECTOS O GASTOS GENERALES</t>
  </si>
  <si>
    <t>3. UTILIDAD EMPRESARIAL (Solo aplicable para personas jurídicas)</t>
  </si>
  <si>
    <t>K) Personal generador de gastos generales (Gastos de carácter permanente relacionados con su organización profesional)</t>
  </si>
  <si>
    <t>FR</t>
  </si>
  <si>
    <t>470/12</t>
  </si>
  <si>
    <t>GOBIERNO AUTÓNOMO DESCENTRALIZADO ILUSTRE MUNICIPALIDAD DEL CANTÓN DAULE</t>
  </si>
  <si>
    <t>"CONTRATACIÓN DE CONSULTORÍA ESPECIALIZADA PARA LA ELABORACIÓN DE UN PLAN MAESTRO VIAL Y DESARROLLO HIDRAULICO-SANITARIO DE LAS ZONAS URBANAS DEL CANTÓN DAULE COMO PLAN DE DESARROLLO COMPLEMENTARIO"</t>
  </si>
  <si>
    <t>COTIZACIÓN</t>
  </si>
  <si>
    <t>PRESUPUESTO</t>
  </si>
  <si>
    <t>Ing. Guillermo Elizalde Castro</t>
  </si>
  <si>
    <t>Gerente General</t>
  </si>
  <si>
    <t>Elizalde Consultoría y Construcciones Civiles</t>
  </si>
  <si>
    <t>Elizalde C&amp;C</t>
  </si>
  <si>
    <t>Director de proyecto</t>
  </si>
  <si>
    <t>Especialista vial</t>
  </si>
  <si>
    <t>Especialista en Tráfico</t>
  </si>
  <si>
    <t>Especialista Hidrológico - Hidráulico</t>
  </si>
  <si>
    <t>Especialista en costos y programación</t>
  </si>
  <si>
    <t>Ing. Auxiliar Vial</t>
  </si>
  <si>
    <t>Ing. Auxiliar de Tráfico</t>
  </si>
  <si>
    <t>Ing. Auxiliar Hidráulico</t>
  </si>
  <si>
    <t>Ing. Auxiliar Sanitario AA.PP</t>
  </si>
  <si>
    <t>Ing. Auxiliar Sanitario AA.SS.</t>
  </si>
  <si>
    <t>Ing. Auxiliar Sanitario AA.LL.</t>
  </si>
  <si>
    <t>Asesor Geólogo-Geotécnico</t>
  </si>
  <si>
    <t>Asesor Estructural</t>
  </si>
  <si>
    <t>Asesor Eléctrico</t>
  </si>
  <si>
    <t>Asesor Mecánico</t>
  </si>
  <si>
    <t>Abogado</t>
  </si>
  <si>
    <t>Economista</t>
  </si>
  <si>
    <t>Coordinador Técnico</t>
  </si>
  <si>
    <t>Ingeniero de Campo</t>
  </si>
  <si>
    <t>Especialista Social</t>
  </si>
  <si>
    <t>Dibujantes</t>
  </si>
  <si>
    <t>Calicatas de cielo abierto, incluye ensayos de clasificación, compactación</t>
  </si>
  <si>
    <t>U</t>
  </si>
  <si>
    <t xml:space="preserve">Aforo y estudio de tráfico en los puntos de conflicto en las Intersecciones de alto tránsito vehicular </t>
  </si>
  <si>
    <t>Gbl</t>
  </si>
  <si>
    <t>Apertura de trocha y caminos para trabajos de campo</t>
  </si>
  <si>
    <t>Perforaciones en suelo</t>
  </si>
  <si>
    <t>ml</t>
  </si>
  <si>
    <t>Levantamiento aerofotográmetrico para anteproyecto (escala 1:5000)</t>
  </si>
  <si>
    <t>Ha</t>
  </si>
  <si>
    <t>Levantamiento Topográfico para catastro hidrosanitario</t>
  </si>
  <si>
    <t>Pruebas de Calidad de Agua en PTAR</t>
  </si>
  <si>
    <t>u</t>
  </si>
  <si>
    <t>Pruebas de Calidad de Agua en Cuerpos Receptores</t>
  </si>
  <si>
    <t>u-mes</t>
  </si>
  <si>
    <t>Vehículo (Camioneta devengado. Incl. Mantenimientos y combustible)</t>
  </si>
  <si>
    <t>Vehículo (SUV devengado. Incl. Mantenimientos y combustible)</t>
  </si>
  <si>
    <t>Suministros de oficina</t>
  </si>
  <si>
    <t>Equipo de protección personal en campo</t>
  </si>
  <si>
    <t>mes</t>
  </si>
  <si>
    <t>Planos</t>
  </si>
  <si>
    <t>Informes (impresión y fotocopiado)</t>
  </si>
  <si>
    <t>Contador/a</t>
  </si>
  <si>
    <t>Asistente administrativo</t>
  </si>
  <si>
    <t>Secretaria</t>
  </si>
  <si>
    <t>Conserje</t>
  </si>
  <si>
    <t>Guardia</t>
  </si>
  <si>
    <t>Mensajero/a</t>
  </si>
  <si>
    <t>Chofer</t>
  </si>
  <si>
    <t>Oficina general</t>
  </si>
  <si>
    <t>Servicios básicos para oficina central icluye internet</t>
  </si>
  <si>
    <t>Mantenimiento otros vehículos empresas</t>
  </si>
  <si>
    <t>Equipos de impresión (depreciación)</t>
  </si>
  <si>
    <t>Equipos de computo (depreciación)</t>
  </si>
  <si>
    <t>Informe del Componente Ambiental</t>
  </si>
  <si>
    <t>Jefe/a administrativo</t>
  </si>
  <si>
    <t>Arriendo de oficina equipada y servicios básicos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</si>
</sst>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7" formatCode="&quot;$&quot;#,##0.00;&quot;$&quot;\-#,##0.00"/>
    <numFmt numFmtId="164" formatCode="_(&quot;$&quot;\ * #,##0.00_);_(&quot;$&quot;\ * \(#,##0.00\);_(&quot;$&quot;\ * &quot;-&quot;??_);_(@_)"/>
    <numFmt numFmtId="165" formatCode="_-* #,##0\ _P_t_s_-;\-* #,##0\ _P_t_s_-;_-* &quot;-&quot;\ _P_t_s_-;_-@_-"/>
    <numFmt numFmtId="166" formatCode="&quot;$&quot;\ \ #,##0.00"/>
    <numFmt numFmtId="167" formatCode="_-* #,##0.00\ [$€]_-;\-* #,##0.00\ [$€]_-;_-* &quot;-&quot;??\ [$€]_-;_-@_-"/>
    <numFmt numFmtId="168" formatCode="&quot;$&quot;#,##0.00"/>
    <numFmt numFmtId="169" formatCode="#,##0.0"/>
    <numFmt numFmtId="170" formatCode="#,##0.00_ ;\-#,##0.00\ "/>
    <numFmt numFmtId="171" formatCode="0\ &quot;días&quot;"/>
    <numFmt numFmtId="172" formatCode="&quot;$&quot;#,##0.00;&quot;$&quot;\-#,##0.00;&quot;-&quot;#,###"/>
    <numFmt numFmtId="173" formatCode="_-&quot;$&quot;* #,##0.00_-;\-&quot;$&quot;* #,##0.00_-;_-&quot;$&quot;* &quot;-&quot;??_-;_-@_-"/>
    <numFmt numFmtId="176" formatCode="0.0000%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/>
      <name val="Century Gothic"/>
      <family val="2"/>
    </font>
    <font>
      <b/>
      <sz val="10"/>
      <name val="Arial"/>
      <family val="2"/>
    </font>
    <font>
      <sz val="9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173" fontId="7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</cellStyleXfs>
  <cellXfs count="197">
    <xf numFmtId="0" fontId="0" fillId="0" borderId="0" xfId="0"/>
    <xf numFmtId="0" fontId="9" fillId="0" borderId="0" xfId="0" applyFont="1"/>
    <xf numFmtId="4" fontId="9" fillId="0" borderId="0" xfId="0" applyNumberFormat="1" applyFont="1"/>
    <xf numFmtId="10" fontId="9" fillId="0" borderId="0" xfId="14" applyNumberFormat="1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8" applyFont="1" applyAlignment="1">
      <alignment vertical="center"/>
    </xf>
    <xf numFmtId="4" fontId="9" fillId="0" borderId="0" xfId="0" applyNumberFormat="1" applyFont="1" applyAlignment="1">
      <alignment vertical="center"/>
    </xf>
    <xf numFmtId="10" fontId="9" fillId="0" borderId="0" xfId="14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0" fontId="9" fillId="0" borderId="0" xfId="0" applyNumberFormat="1" applyFont="1"/>
    <xf numFmtId="0" fontId="12" fillId="0" borderId="0" xfId="0" applyFont="1"/>
    <xf numFmtId="0" fontId="6" fillId="0" borderId="2" xfId="10" applyFont="1" applyBorder="1" applyAlignment="1">
      <alignment vertical="center"/>
    </xf>
    <xf numFmtId="166" fontId="6" fillId="0" borderId="2" xfId="3" applyNumberFormat="1" applyFont="1" applyBorder="1" applyAlignment="1">
      <alignment vertical="center"/>
    </xf>
    <xf numFmtId="166" fontId="5" fillId="0" borderId="2" xfId="3" applyNumberFormat="1" applyFont="1" applyBorder="1" applyAlignment="1">
      <alignment vertical="center"/>
    </xf>
    <xf numFmtId="166" fontId="9" fillId="0" borderId="0" xfId="0" applyNumberFormat="1" applyFont="1"/>
    <xf numFmtId="0" fontId="12" fillId="0" borderId="0" xfId="0" applyFont="1" applyAlignment="1">
      <alignment horizontal="center" vertical="center"/>
    </xf>
    <xf numFmtId="171" fontId="12" fillId="0" borderId="0" xfId="0" applyNumberFormat="1" applyFont="1" applyAlignment="1">
      <alignment horizontal="center" vertical="center"/>
    </xf>
    <xf numFmtId="166" fontId="6" fillId="0" borderId="2" xfId="5" applyNumberFormat="1" applyFont="1" applyBorder="1" applyAlignment="1">
      <alignment vertical="center"/>
    </xf>
    <xf numFmtId="9" fontId="6" fillId="0" borderId="2" xfId="11" applyNumberFormat="1" applyFont="1" applyBorder="1" applyAlignment="1">
      <alignment horizontal="center" vertical="center"/>
    </xf>
    <xf numFmtId="0" fontId="6" fillId="0" borderId="0" xfId="11" applyFont="1"/>
    <xf numFmtId="0" fontId="5" fillId="0" borderId="3" xfId="12" applyFont="1" applyBorder="1" applyAlignment="1">
      <alignment horizontal="right" vertical="center"/>
    </xf>
    <xf numFmtId="166" fontId="5" fillId="0" borderId="2" xfId="5" applyNumberFormat="1" applyFont="1" applyBorder="1" applyAlignment="1">
      <alignment vertical="center"/>
    </xf>
    <xf numFmtId="0" fontId="13" fillId="0" borderId="2" xfId="13" applyFont="1" applyBorder="1" applyAlignment="1">
      <alignment horizontal="left" vertical="center"/>
    </xf>
    <xf numFmtId="0" fontId="13" fillId="0" borderId="2" xfId="13" applyFont="1" applyBorder="1" applyAlignment="1">
      <alignment horizontal="center" vertical="center"/>
    </xf>
    <xf numFmtId="4" fontId="13" fillId="0" borderId="2" xfId="13" applyNumberFormat="1" applyFont="1" applyBorder="1" applyAlignment="1">
      <alignment horizontal="center" vertical="center"/>
    </xf>
    <xf numFmtId="166" fontId="13" fillId="0" borderId="2" xfId="6" applyNumberFormat="1" applyFont="1" applyBorder="1" applyAlignment="1">
      <alignment horizontal="right" vertical="center"/>
    </xf>
    <xf numFmtId="166" fontId="5" fillId="2" borderId="2" xfId="6" applyNumberFormat="1" applyFont="1" applyFill="1" applyBorder="1" applyAlignment="1">
      <alignment horizontal="right" vertical="center"/>
    </xf>
    <xf numFmtId="0" fontId="6" fillId="0" borderId="2" xfId="13" applyFont="1" applyBorder="1" applyAlignment="1">
      <alignment horizontal="left" vertical="center" wrapText="1"/>
    </xf>
    <xf numFmtId="0" fontId="6" fillId="0" borderId="2" xfId="13" applyFont="1" applyBorder="1" applyAlignment="1">
      <alignment horizontal="center" vertical="center"/>
    </xf>
    <xf numFmtId="2" fontId="6" fillId="0" borderId="2" xfId="13" applyNumberFormat="1" applyFont="1" applyBorder="1" applyAlignment="1">
      <alignment horizontal="center" vertical="center"/>
    </xf>
    <xf numFmtId="0" fontId="6" fillId="0" borderId="2" xfId="13" applyFont="1" applyBorder="1" applyAlignment="1">
      <alignment horizontal="left" vertical="center"/>
    </xf>
    <xf numFmtId="4" fontId="6" fillId="0" borderId="2" xfId="13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8" fontId="9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2" xfId="13" applyFont="1" applyBorder="1" applyAlignment="1">
      <alignment vertical="center"/>
    </xf>
    <xf numFmtId="166" fontId="6" fillId="2" borderId="2" xfId="6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2" fillId="3" borderId="6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2" fontId="6" fillId="0" borderId="9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172" fontId="6" fillId="0" borderId="9" xfId="0" applyNumberFormat="1" applyFont="1" applyBorder="1" applyAlignment="1">
      <alignment horizontal="right" vertical="center"/>
    </xf>
    <xf numFmtId="172" fontId="5" fillId="3" borderId="10" xfId="0" applyNumberFormat="1" applyFont="1" applyFill="1" applyBorder="1" applyAlignment="1">
      <alignment vertical="center"/>
    </xf>
    <xf numFmtId="166" fontId="6" fillId="0" borderId="2" xfId="7" applyNumberFormat="1" applyFont="1" applyBorder="1" applyAlignment="1">
      <alignment horizontal="right" vertical="center"/>
    </xf>
    <xf numFmtId="0" fontId="6" fillId="0" borderId="2" xfId="10" applyFont="1" applyBorder="1" applyAlignment="1">
      <alignment horizontal="centerContinuous" vertical="center"/>
    </xf>
    <xf numFmtId="166" fontId="6" fillId="0" borderId="11" xfId="7" applyNumberFormat="1" applyFont="1" applyBorder="1" applyAlignment="1">
      <alignment horizontal="right" vertical="center"/>
    </xf>
    <xf numFmtId="0" fontId="6" fillId="0" borderId="2" xfId="11" applyFont="1" applyBorder="1" applyAlignment="1">
      <alignment vertical="center"/>
    </xf>
    <xf numFmtId="0" fontId="9" fillId="0" borderId="0" xfId="0" applyFont="1" applyAlignment="1">
      <alignment horizontal="center"/>
    </xf>
    <xf numFmtId="0" fontId="6" fillId="0" borderId="2" xfId="11" applyFont="1" applyBorder="1" applyAlignment="1">
      <alignment horizontal="center" vertical="center"/>
    </xf>
    <xf numFmtId="9" fontId="6" fillId="0" borderId="2" xfId="10" applyNumberFormat="1" applyFont="1" applyBorder="1" applyAlignment="1">
      <alignment horizontal="center" vertical="center"/>
    </xf>
    <xf numFmtId="3" fontId="6" fillId="0" borderId="2" xfId="3" applyNumberFormat="1" applyFont="1" applyBorder="1" applyAlignment="1">
      <alignment horizontal="center" vertical="center"/>
    </xf>
    <xf numFmtId="169" fontId="6" fillId="0" borderId="2" xfId="3" applyNumberFormat="1" applyFont="1" applyBorder="1" applyAlignment="1">
      <alignment horizontal="center" vertical="center"/>
    </xf>
    <xf numFmtId="166" fontId="6" fillId="0" borderId="2" xfId="7" applyNumberFormat="1" applyFont="1" applyFill="1" applyBorder="1" applyAlignment="1">
      <alignment horizontal="right" vertical="center"/>
    </xf>
    <xf numFmtId="9" fontId="6" fillId="0" borderId="2" xfId="14" applyFont="1" applyBorder="1" applyAlignment="1">
      <alignment horizontal="center" vertical="center"/>
    </xf>
    <xf numFmtId="0" fontId="5" fillId="0" borderId="2" xfId="13" applyFont="1" applyBorder="1" applyAlignment="1">
      <alignment horizontal="center" vertical="center"/>
    </xf>
    <xf numFmtId="1" fontId="6" fillId="0" borderId="2" xfId="10" applyNumberFormat="1" applyFont="1" applyBorder="1" applyAlignment="1">
      <alignment horizontal="centerContinuous" vertical="center"/>
    </xf>
    <xf numFmtId="166" fontId="5" fillId="0" borderId="2" xfId="3" applyNumberFormat="1" applyFont="1" applyFill="1" applyBorder="1" applyAlignment="1">
      <alignment vertical="center"/>
    </xf>
    <xf numFmtId="0" fontId="6" fillId="5" borderId="2" xfId="11" applyFont="1" applyFill="1" applyBorder="1" applyAlignment="1">
      <alignment vertical="center"/>
    </xf>
    <xf numFmtId="0" fontId="6" fillId="5" borderId="2" xfId="11" applyFont="1" applyFill="1" applyBorder="1" applyAlignment="1">
      <alignment horizontal="center" vertical="center"/>
    </xf>
    <xf numFmtId="9" fontId="6" fillId="5" borderId="2" xfId="11" applyNumberFormat="1" applyFont="1" applyFill="1" applyBorder="1" applyAlignment="1">
      <alignment horizontal="center" vertical="center"/>
    </xf>
    <xf numFmtId="4" fontId="6" fillId="0" borderId="2" xfId="10" applyNumberFormat="1" applyFont="1" applyBorder="1" applyAlignment="1">
      <alignment horizontal="center" vertical="center"/>
    </xf>
    <xf numFmtId="4" fontId="6" fillId="5" borderId="2" xfId="10" applyNumberFormat="1" applyFont="1" applyFill="1" applyBorder="1" applyAlignment="1">
      <alignment horizontal="center" vertical="center"/>
    </xf>
    <xf numFmtId="164" fontId="9" fillId="0" borderId="0" xfId="8" applyFont="1"/>
    <xf numFmtId="164" fontId="9" fillId="0" borderId="0" xfId="8" applyFont="1" applyFill="1" applyAlignment="1">
      <alignment vertical="center"/>
    </xf>
    <xf numFmtId="0" fontId="9" fillId="0" borderId="0" xfId="0" applyFont="1" applyAlignment="1">
      <alignment vertical="center" wrapText="1"/>
    </xf>
    <xf numFmtId="172" fontId="5" fillId="6" borderId="7" xfId="0" applyNumberFormat="1" applyFont="1" applyFill="1" applyBorder="1" applyAlignment="1">
      <alignment vertical="center"/>
    </xf>
    <xf numFmtId="0" fontId="5" fillId="6" borderId="2" xfId="10" applyFont="1" applyFill="1" applyBorder="1" applyAlignment="1">
      <alignment horizontal="centerContinuous" vertical="center"/>
    </xf>
    <xf numFmtId="0" fontId="5" fillId="6" borderId="2" xfId="10" applyFont="1" applyFill="1" applyBorder="1" applyAlignment="1">
      <alignment horizontal="center" vertical="center"/>
    </xf>
    <xf numFmtId="0" fontId="5" fillId="6" borderId="2" xfId="12" applyFont="1" applyFill="1" applyBorder="1" applyAlignment="1">
      <alignment horizontal="center"/>
    </xf>
    <xf numFmtId="0" fontId="5" fillId="6" borderId="5" xfId="12" applyFont="1" applyFill="1" applyBorder="1" applyAlignment="1">
      <alignment horizontal="center" vertical="center" wrapText="1"/>
    </xf>
    <xf numFmtId="10" fontId="5" fillId="6" borderId="2" xfId="12" applyNumberFormat="1" applyFont="1" applyFill="1" applyBorder="1" applyAlignment="1">
      <alignment horizontal="center"/>
    </xf>
    <xf numFmtId="10" fontId="5" fillId="6" borderId="11" xfId="12" applyNumberFormat="1" applyFont="1" applyFill="1" applyBorder="1" applyAlignment="1">
      <alignment horizontal="center" vertical="center"/>
    </xf>
    <xf numFmtId="0" fontId="5" fillId="6" borderId="2" xfId="13" applyFont="1" applyFill="1" applyBorder="1" applyAlignment="1">
      <alignment horizontal="center" vertical="center"/>
    </xf>
    <xf numFmtId="0" fontId="5" fillId="6" borderId="2" xfId="10" applyFont="1" applyFill="1" applyBorder="1" applyAlignment="1">
      <alignment horizontal="center" vertical="center" wrapText="1"/>
    </xf>
    <xf numFmtId="0" fontId="5" fillId="6" borderId="4" xfId="10" applyFont="1" applyFill="1" applyBorder="1" applyAlignment="1">
      <alignment vertical="center"/>
    </xf>
    <xf numFmtId="0" fontId="5" fillId="6" borderId="1" xfId="10" applyFont="1" applyFill="1" applyBorder="1" applyAlignment="1">
      <alignment vertical="center"/>
    </xf>
    <xf numFmtId="0" fontId="5" fillId="6" borderId="1" xfId="10" applyFont="1" applyFill="1" applyBorder="1" applyAlignment="1">
      <alignment horizontal="center" vertical="center"/>
    </xf>
    <xf numFmtId="166" fontId="5" fillId="6" borderId="3" xfId="10" applyNumberFormat="1" applyFont="1" applyFill="1" applyBorder="1" applyAlignment="1">
      <alignment vertical="center"/>
    </xf>
    <xf numFmtId="0" fontId="5" fillId="6" borderId="5" xfId="13" applyFont="1" applyFill="1" applyBorder="1" applyAlignment="1">
      <alignment horizontal="center" vertical="center"/>
    </xf>
    <xf numFmtId="166" fontId="5" fillId="6" borderId="1" xfId="10" applyNumberFormat="1" applyFont="1" applyFill="1" applyBorder="1" applyAlignment="1">
      <alignment horizontal="center" vertical="center"/>
    </xf>
    <xf numFmtId="0" fontId="5" fillId="6" borderId="3" xfId="10" applyFont="1" applyFill="1" applyBorder="1" applyAlignment="1">
      <alignment vertical="center"/>
    </xf>
    <xf numFmtId="10" fontId="9" fillId="4" borderId="1" xfId="14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164" fontId="6" fillId="0" borderId="2" xfId="9" applyFont="1" applyFill="1" applyBorder="1" applyAlignment="1">
      <alignment vertical="center"/>
    </xf>
    <xf numFmtId="0" fontId="15" fillId="0" borderId="2" xfId="11" applyFont="1" applyBorder="1" applyAlignment="1">
      <alignment vertical="center" wrapText="1"/>
    </xf>
    <xf numFmtId="0" fontId="15" fillId="0" borderId="2" xfId="11" applyFont="1" applyBorder="1" applyAlignment="1">
      <alignment horizontal="center" vertical="center"/>
    </xf>
    <xf numFmtId="0" fontId="15" fillId="0" borderId="2" xfId="10" applyFont="1" applyBorder="1" applyAlignment="1">
      <alignment horizontal="centerContinuous" vertical="center"/>
    </xf>
    <xf numFmtId="0" fontId="15" fillId="4" borderId="2" xfId="11" applyFont="1" applyFill="1" applyBorder="1" applyAlignment="1">
      <alignment vertical="center" wrapText="1"/>
    </xf>
    <xf numFmtId="0" fontId="15" fillId="4" borderId="2" xfId="11" applyFont="1" applyFill="1" applyBorder="1" applyAlignment="1">
      <alignment horizontal="center" vertical="center"/>
    </xf>
    <xf numFmtId="0" fontId="6" fillId="4" borderId="2" xfId="13" applyFont="1" applyFill="1" applyBorder="1" applyAlignment="1">
      <alignment horizontal="left" vertical="center" wrapText="1"/>
    </xf>
    <xf numFmtId="0" fontId="6" fillId="4" borderId="2" xfId="13" applyFont="1" applyFill="1" applyBorder="1" applyAlignment="1">
      <alignment horizontal="center" vertical="center"/>
    </xf>
    <xf numFmtId="166" fontId="6" fillId="4" borderId="2" xfId="7" applyNumberFormat="1" applyFont="1" applyFill="1" applyBorder="1" applyAlignment="1">
      <alignment horizontal="right" vertical="center"/>
    </xf>
    <xf numFmtId="164" fontId="6" fillId="0" borderId="2" xfId="9" applyFont="1" applyBorder="1" applyAlignment="1">
      <alignment horizontal="right" vertical="center"/>
    </xf>
    <xf numFmtId="0" fontId="6" fillId="0" borderId="2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166" fontId="6" fillId="0" borderId="2" xfId="7" applyNumberFormat="1" applyFont="1" applyBorder="1" applyAlignment="1">
      <alignment horizontal="right" vertical="center" wrapText="1"/>
    </xf>
    <xf numFmtId="0" fontId="6" fillId="4" borderId="2" xfId="13" applyFont="1" applyFill="1" applyBorder="1" applyAlignment="1">
      <alignment horizontal="left" vertical="center"/>
    </xf>
    <xf numFmtId="4" fontId="6" fillId="4" borderId="2" xfId="13" applyNumberFormat="1" applyFont="1" applyFill="1" applyBorder="1" applyAlignment="1">
      <alignment horizontal="center" vertical="center"/>
    </xf>
    <xf numFmtId="0" fontId="6" fillId="4" borderId="2" xfId="10" applyFont="1" applyFill="1" applyBorder="1" applyAlignment="1">
      <alignment vertical="center"/>
    </xf>
    <xf numFmtId="0" fontId="6" fillId="4" borderId="2" xfId="10" applyFont="1" applyFill="1" applyBorder="1" applyAlignment="1">
      <alignment horizontal="centerContinuous" vertical="center"/>
    </xf>
    <xf numFmtId="4" fontId="6" fillId="4" borderId="2" xfId="10" applyNumberFormat="1" applyFont="1" applyFill="1" applyBorder="1" applyAlignment="1">
      <alignment vertical="center"/>
    </xf>
    <xf numFmtId="9" fontId="6" fillId="4" borderId="2" xfId="10" applyNumberFormat="1" applyFont="1" applyFill="1" applyBorder="1" applyAlignment="1">
      <alignment vertical="center"/>
    </xf>
    <xf numFmtId="166" fontId="6" fillId="4" borderId="2" xfId="3" applyNumberFormat="1" applyFont="1" applyFill="1" applyBorder="1" applyAlignment="1">
      <alignment vertical="center"/>
    </xf>
    <xf numFmtId="9" fontId="6" fillId="0" borderId="2" xfId="11" applyNumberFormat="1" applyFont="1" applyBorder="1" applyAlignment="1">
      <alignment horizontal="right" vertical="center"/>
    </xf>
    <xf numFmtId="166" fontId="6" fillId="0" borderId="2" xfId="4" applyNumberFormat="1" applyFont="1" applyBorder="1" applyAlignment="1">
      <alignment horizontal="right" vertical="center"/>
    </xf>
    <xf numFmtId="0" fontId="6" fillId="0" borderId="11" xfId="13" applyFont="1" applyBorder="1" applyAlignment="1">
      <alignment horizontal="left" vertical="center"/>
    </xf>
    <xf numFmtId="0" fontId="6" fillId="0" borderId="11" xfId="13" applyFont="1" applyBorder="1" applyAlignment="1">
      <alignment horizontal="center" vertical="center"/>
    </xf>
    <xf numFmtId="4" fontId="6" fillId="0" borderId="11" xfId="13" applyNumberFormat="1" applyFont="1" applyBorder="1" applyAlignment="1">
      <alignment horizontal="center" vertical="center"/>
    </xf>
    <xf numFmtId="9" fontId="6" fillId="0" borderId="11" xfId="14" applyFont="1" applyBorder="1" applyAlignment="1">
      <alignment horizontal="center" vertical="center"/>
    </xf>
    <xf numFmtId="4" fontId="6" fillId="0" borderId="2" xfId="10" applyNumberFormat="1" applyFont="1" applyBorder="1" applyAlignment="1">
      <alignment vertical="center"/>
    </xf>
    <xf numFmtId="9" fontId="6" fillId="0" borderId="2" xfId="10" applyNumberFormat="1" applyFont="1" applyBorder="1" applyAlignment="1">
      <alignment vertical="center"/>
    </xf>
    <xf numFmtId="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6" borderId="8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8" fillId="6" borderId="8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16" xfId="0" applyFont="1" applyFill="1" applyBorder="1" applyAlignment="1">
      <alignment horizontal="right" vertical="center"/>
    </xf>
    <xf numFmtId="0" fontId="5" fillId="3" borderId="17" xfId="0" applyFont="1" applyFill="1" applyBorder="1" applyAlignment="1">
      <alignment horizontal="right" vertical="center"/>
    </xf>
    <xf numFmtId="0" fontId="12" fillId="3" borderId="12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2" fillId="4" borderId="0" xfId="0" applyFont="1" applyFill="1" applyAlignment="1">
      <alignment horizontal="left"/>
    </xf>
    <xf numFmtId="0" fontId="5" fillId="6" borderId="4" xfId="10" applyFont="1" applyFill="1" applyBorder="1" applyAlignment="1">
      <alignment horizontal="center" vertical="center"/>
    </xf>
    <xf numFmtId="0" fontId="5" fillId="6" borderId="3" xfId="1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6" fontId="5" fillId="0" borderId="4" xfId="10" applyNumberFormat="1" applyFont="1" applyBorder="1" applyAlignment="1">
      <alignment horizontal="center" vertical="center"/>
    </xf>
    <xf numFmtId="166" fontId="5" fillId="0" borderId="1" xfId="10" applyNumberFormat="1" applyFont="1" applyBorder="1" applyAlignment="1">
      <alignment horizontal="center" vertical="center"/>
    </xf>
    <xf numFmtId="166" fontId="5" fillId="0" borderId="3" xfId="10" applyNumberFormat="1" applyFont="1" applyBorder="1" applyAlignment="1">
      <alignment horizontal="center" vertical="center"/>
    </xf>
    <xf numFmtId="166" fontId="5" fillId="0" borderId="4" xfId="3" applyNumberFormat="1" applyFont="1" applyBorder="1" applyAlignment="1">
      <alignment horizontal="center" vertical="center"/>
    </xf>
    <xf numFmtId="166" fontId="5" fillId="0" borderId="3" xfId="3" applyNumberFormat="1" applyFont="1" applyBorder="1" applyAlignment="1">
      <alignment horizontal="center" vertical="center"/>
    </xf>
    <xf numFmtId="0" fontId="5" fillId="6" borderId="5" xfId="10" applyFont="1" applyFill="1" applyBorder="1" applyAlignment="1">
      <alignment horizontal="center" vertical="center"/>
    </xf>
    <xf numFmtId="0" fontId="5" fillId="6" borderId="11" xfId="10" applyFont="1" applyFill="1" applyBorder="1" applyAlignment="1">
      <alignment horizontal="center" vertical="center"/>
    </xf>
    <xf numFmtId="0" fontId="5" fillId="6" borderId="18" xfId="10" applyFont="1" applyFill="1" applyBorder="1" applyAlignment="1">
      <alignment horizontal="center" vertical="center"/>
    </xf>
    <xf numFmtId="0" fontId="5" fillId="6" borderId="19" xfId="10" applyFont="1" applyFill="1" applyBorder="1" applyAlignment="1">
      <alignment horizontal="center" vertical="center"/>
    </xf>
    <xf numFmtId="0" fontId="5" fillId="0" borderId="4" xfId="10" applyFont="1" applyBorder="1" applyAlignment="1">
      <alignment horizontal="left" vertical="center"/>
    </xf>
    <xf numFmtId="0" fontId="5" fillId="0" borderId="1" xfId="10" applyFont="1" applyBorder="1" applyAlignment="1">
      <alignment horizontal="left" vertical="center"/>
    </xf>
    <xf numFmtId="0" fontId="5" fillId="0" borderId="3" xfId="10" applyFont="1" applyBorder="1" applyAlignment="1">
      <alignment horizontal="left" vertical="center"/>
    </xf>
    <xf numFmtId="0" fontId="5" fillId="0" borderId="2" xfId="10" applyFont="1" applyBorder="1" applyAlignment="1">
      <alignment horizontal="left" vertical="center"/>
    </xf>
    <xf numFmtId="166" fontId="5" fillId="0" borderId="4" xfId="10" applyNumberFormat="1" applyFont="1" applyBorder="1" applyAlignment="1">
      <alignment horizontal="right" vertical="center"/>
    </xf>
    <xf numFmtId="166" fontId="5" fillId="0" borderId="1" xfId="10" applyNumberFormat="1" applyFont="1" applyBorder="1" applyAlignment="1">
      <alignment horizontal="right" vertical="center"/>
    </xf>
    <xf numFmtId="166" fontId="5" fillId="0" borderId="3" xfId="1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168" fontId="12" fillId="0" borderId="4" xfId="0" applyNumberFormat="1" applyFont="1" applyBorder="1" applyAlignment="1">
      <alignment horizontal="center"/>
    </xf>
    <xf numFmtId="0" fontId="5" fillId="0" borderId="4" xfId="12" applyFont="1" applyBorder="1" applyAlignment="1">
      <alignment horizontal="right" vertical="center"/>
    </xf>
    <xf numFmtId="0" fontId="5" fillId="0" borderId="1" xfId="12" applyFont="1" applyBorder="1" applyAlignment="1">
      <alignment horizontal="right" vertical="center"/>
    </xf>
    <xf numFmtId="0" fontId="5" fillId="0" borderId="3" xfId="12" applyFont="1" applyBorder="1" applyAlignment="1">
      <alignment horizontal="right" vertical="center"/>
    </xf>
    <xf numFmtId="0" fontId="5" fillId="6" borderId="2" xfId="12" applyFont="1" applyFill="1" applyBorder="1" applyAlignment="1">
      <alignment horizontal="center" vertical="center"/>
    </xf>
    <xf numFmtId="0" fontId="5" fillId="6" borderId="5" xfId="12" applyFont="1" applyFill="1" applyBorder="1" applyAlignment="1">
      <alignment horizontal="center" vertical="center" wrapText="1"/>
    </xf>
    <xf numFmtId="0" fontId="5" fillId="6" borderId="11" xfId="12" applyFont="1" applyFill="1" applyBorder="1" applyAlignment="1">
      <alignment horizontal="center" vertical="center" wrapText="1"/>
    </xf>
    <xf numFmtId="0" fontId="5" fillId="6" borderId="5" xfId="12" applyFont="1" applyFill="1" applyBorder="1" applyAlignment="1">
      <alignment horizontal="center" vertical="center"/>
    </xf>
    <xf numFmtId="0" fontId="5" fillId="6" borderId="11" xfId="12" applyFont="1" applyFill="1" applyBorder="1" applyAlignment="1">
      <alignment horizontal="center" vertical="center"/>
    </xf>
    <xf numFmtId="0" fontId="5" fillId="6" borderId="18" xfId="12" applyFont="1" applyFill="1" applyBorder="1" applyAlignment="1">
      <alignment horizontal="center"/>
    </xf>
    <xf numFmtId="0" fontId="5" fillId="6" borderId="20" xfId="12" applyFont="1" applyFill="1" applyBorder="1" applyAlignment="1">
      <alignment horizontal="center"/>
    </xf>
    <xf numFmtId="0" fontId="5" fillId="6" borderId="4" xfId="12" applyFont="1" applyFill="1" applyBorder="1" applyAlignment="1">
      <alignment horizontal="center"/>
    </xf>
    <xf numFmtId="0" fontId="5" fillId="6" borderId="3" xfId="12" applyFont="1" applyFill="1" applyBorder="1" applyAlignment="1">
      <alignment horizontal="center"/>
    </xf>
    <xf numFmtId="0" fontId="5" fillId="0" borderId="2" xfId="13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5" fillId="6" borderId="2" xfId="13" applyFont="1" applyFill="1" applyBorder="1" applyAlignment="1">
      <alignment horizontal="center" vertical="center" wrapText="1"/>
    </xf>
    <xf numFmtId="0" fontId="5" fillId="6" borderId="2" xfId="13" applyFont="1" applyFill="1" applyBorder="1" applyAlignment="1">
      <alignment horizontal="center" vertical="center"/>
    </xf>
    <xf numFmtId="0" fontId="5" fillId="6" borderId="5" xfId="13" applyFont="1" applyFill="1" applyBorder="1" applyAlignment="1">
      <alignment horizontal="center" vertical="center" wrapText="1"/>
    </xf>
    <xf numFmtId="0" fontId="5" fillId="6" borderId="21" xfId="13" applyFont="1" applyFill="1" applyBorder="1" applyAlignment="1">
      <alignment horizontal="center" vertical="center" wrapText="1"/>
    </xf>
    <xf numFmtId="0" fontId="5" fillId="6" borderId="5" xfId="13" applyFont="1" applyFill="1" applyBorder="1" applyAlignment="1">
      <alignment horizontal="center" vertical="center"/>
    </xf>
    <xf numFmtId="7" fontId="9" fillId="0" borderId="0" xfId="0" applyNumberFormat="1" applyFont="1"/>
    <xf numFmtId="176" fontId="9" fillId="0" borderId="0" xfId="14" applyNumberFormat="1" applyFont="1" applyAlignment="1">
      <alignment vertical="center"/>
    </xf>
  </cellXfs>
  <cellStyles count="15">
    <cellStyle name="Currency" xfId="1" xr:uid="{00000000-0005-0000-0000-000000000000}"/>
    <cellStyle name="Euro" xfId="2" xr:uid="{00000000-0005-0000-0000-000001000000}"/>
    <cellStyle name="Millares [0] 3" xfId="3" xr:uid="{00000000-0005-0000-0000-000003000000}"/>
    <cellStyle name="Millares [0] 4" xfId="4" xr:uid="{00000000-0005-0000-0000-000004000000}"/>
    <cellStyle name="Millares [0] 5" xfId="5" xr:uid="{00000000-0005-0000-0000-000005000000}"/>
    <cellStyle name="Millares [0] 9" xfId="6" xr:uid="{00000000-0005-0000-0000-000006000000}"/>
    <cellStyle name="Millares [0] 9 2" xfId="7" xr:uid="{00000000-0005-0000-0000-000007000000}"/>
    <cellStyle name="Moneda" xfId="8" builtinId="4"/>
    <cellStyle name="Moneda 2" xfId="9" xr:uid="{00000000-0005-0000-0000-000009000000}"/>
    <cellStyle name="Normal" xfId="0" builtinId="0"/>
    <cellStyle name="Normal 3" xfId="10" xr:uid="{00000000-0005-0000-0000-00000B000000}"/>
    <cellStyle name="Normal 4" xfId="11" xr:uid="{00000000-0005-0000-0000-00000C000000}"/>
    <cellStyle name="Normal 5" xfId="12" xr:uid="{00000000-0005-0000-0000-00000D000000}"/>
    <cellStyle name="Normal 9" xfId="13" xr:uid="{00000000-0005-0000-0000-00000E000000}"/>
    <cellStyle name="Porcentaje" xfId="1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121920</xdr:rowOff>
    </xdr:from>
    <xdr:to>
      <xdr:col>3</xdr:col>
      <xdr:colOff>83820</xdr:colOff>
      <xdr:row>2</xdr:row>
      <xdr:rowOff>928898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ABAB16-B464-4A29-AC93-4BBCE11838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79" t="31172" r="6983" b="31671"/>
        <a:stretch/>
      </xdr:blipFill>
      <xdr:spPr>
        <a:xfrm>
          <a:off x="160020" y="289560"/>
          <a:ext cx="2217420" cy="974618"/>
        </a:xfrm>
        <a:prstGeom prst="rect">
          <a:avLst/>
        </a:prstGeom>
      </xdr:spPr>
    </xdr:pic>
    <xdr:clientData/>
  </xdr:twoCellAnchor>
  <xdr:twoCellAnchor editAs="oneCell">
    <xdr:from>
      <xdr:col>6</xdr:col>
      <xdr:colOff>213360</xdr:colOff>
      <xdr:row>2</xdr:row>
      <xdr:rowOff>22860</xdr:rowOff>
    </xdr:from>
    <xdr:to>
      <xdr:col>6</xdr:col>
      <xdr:colOff>1493520</xdr:colOff>
      <xdr:row>4</xdr:row>
      <xdr:rowOff>16737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8169710-ACEC-4D86-8ED4-2C748B72F1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8780" y="358140"/>
          <a:ext cx="1280160" cy="1357857"/>
        </a:xfrm>
        <a:prstGeom prst="rect">
          <a:avLst/>
        </a:prstGeom>
      </xdr:spPr>
    </xdr:pic>
    <xdr:clientData/>
  </xdr:twoCellAnchor>
  <xdr:twoCellAnchor>
    <xdr:from>
      <xdr:col>3</xdr:col>
      <xdr:colOff>213360</xdr:colOff>
      <xdr:row>38</xdr:row>
      <xdr:rowOff>152400</xdr:rowOff>
    </xdr:from>
    <xdr:to>
      <xdr:col>5</xdr:col>
      <xdr:colOff>762000</xdr:colOff>
      <xdr:row>38</xdr:row>
      <xdr:rowOff>152400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5065DD6D-102B-41E5-B6C3-ABE272D35C60}"/>
            </a:ext>
          </a:extLst>
        </xdr:cNvPr>
        <xdr:cNvCxnSpPr/>
      </xdr:nvCxnSpPr>
      <xdr:spPr bwMode="auto">
        <a:xfrm>
          <a:off x="2506980" y="9258300"/>
          <a:ext cx="2529840" cy="0"/>
        </a:xfrm>
        <a:prstGeom prst="line">
          <a:avLst/>
        </a:prstGeom>
        <a:ln w="1270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2217420</xdr:colOff>
      <xdr:row>1</xdr:row>
      <xdr:rowOff>974618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FBDC2F-885F-44B0-8AAA-AD184916E5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79" t="31172" r="6983" b="31671"/>
        <a:stretch/>
      </xdr:blipFill>
      <xdr:spPr>
        <a:xfrm>
          <a:off x="331694" y="170329"/>
          <a:ext cx="2217420" cy="974618"/>
        </a:xfrm>
        <a:prstGeom prst="rect">
          <a:avLst/>
        </a:prstGeom>
      </xdr:spPr>
    </xdr:pic>
    <xdr:clientData/>
  </xdr:twoCellAnchor>
  <xdr:twoCellAnchor editAs="oneCell">
    <xdr:from>
      <xdr:col>5</xdr:col>
      <xdr:colOff>746760</xdr:colOff>
      <xdr:row>1</xdr:row>
      <xdr:rowOff>23757</xdr:rowOff>
    </xdr:from>
    <xdr:to>
      <xdr:col>7</xdr:col>
      <xdr:colOff>896</xdr:colOff>
      <xdr:row>1</xdr:row>
      <xdr:rowOff>1381614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D86F8F-27FC-4CFC-88FC-1396502B4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7160" y="194086"/>
          <a:ext cx="1280160" cy="13578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2217420</xdr:colOff>
      <xdr:row>1</xdr:row>
      <xdr:rowOff>974618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253928-E841-42E1-B19C-5FC6A80BAD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79" t="31172" r="6983" b="31671"/>
        <a:stretch/>
      </xdr:blipFill>
      <xdr:spPr>
        <a:xfrm>
          <a:off x="510988" y="170329"/>
          <a:ext cx="2217420" cy="974618"/>
        </a:xfrm>
        <a:prstGeom prst="rect">
          <a:avLst/>
        </a:prstGeom>
      </xdr:spPr>
    </xdr:pic>
    <xdr:clientData/>
  </xdr:twoCellAnchor>
  <xdr:twoCellAnchor editAs="oneCell">
    <xdr:from>
      <xdr:col>14</xdr:col>
      <xdr:colOff>567466</xdr:colOff>
      <xdr:row>1</xdr:row>
      <xdr:rowOff>23757</xdr:rowOff>
    </xdr:from>
    <xdr:to>
      <xdr:col>15</xdr:col>
      <xdr:colOff>960120</xdr:colOff>
      <xdr:row>2</xdr:row>
      <xdr:rowOff>189308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AE59F5-549D-49EE-ACB7-E75C89224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4054" y="194086"/>
          <a:ext cx="1280160" cy="13578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175260</xdr:colOff>
      <xdr:row>1</xdr:row>
      <xdr:rowOff>7620</xdr:rowOff>
    </xdr:from>
    <xdr:to>
      <xdr:col>1</xdr:col>
      <xdr:colOff>2209800</xdr:colOff>
      <xdr:row>1</xdr:row>
      <xdr:rowOff>982238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BFA8F2-6E47-424C-9C91-98D16DC1CA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79" t="31172" r="6983" b="31671"/>
        <a:stretch/>
      </xdr:blipFill>
      <xdr:spPr>
        <a:xfrm>
          <a:off x="175260" y="175260"/>
          <a:ext cx="2217420" cy="974618"/>
        </a:xfrm>
        <a:prstGeom prst="rect">
          <a:avLst/>
        </a:prstGeom>
      </xdr:spPr>
    </xdr:pic>
    <xdr:clientData/>
  </xdr:twoCellAnchor>
  <xdr:twoCellAnchor editAs="oneCell">
    <xdr:from>
      <xdr:col>5</xdr:col>
      <xdr:colOff>777240</xdr:colOff>
      <xdr:row>1</xdr:row>
      <xdr:rowOff>38100</xdr:rowOff>
    </xdr:from>
    <xdr:to>
      <xdr:col>6</xdr:col>
      <xdr:colOff>883920</xdr:colOff>
      <xdr:row>1</xdr:row>
      <xdr:rowOff>1395957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B4D3AF9-109B-461A-976E-42B0A86665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4660" y="205740"/>
          <a:ext cx="1280160" cy="135785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2217420</xdr:colOff>
      <xdr:row>1</xdr:row>
      <xdr:rowOff>974618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F13933-85D3-4D17-997A-E13FAAB73C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79" t="31172" r="6983" b="31671"/>
        <a:stretch/>
      </xdr:blipFill>
      <xdr:spPr>
        <a:xfrm>
          <a:off x="106680" y="167640"/>
          <a:ext cx="2217420" cy="974618"/>
        </a:xfrm>
        <a:prstGeom prst="rect">
          <a:avLst/>
        </a:prstGeom>
      </xdr:spPr>
    </xdr:pic>
    <xdr:clientData/>
  </xdr:twoCellAnchor>
  <xdr:twoCellAnchor editAs="oneCell">
    <xdr:from>
      <xdr:col>5</xdr:col>
      <xdr:colOff>739140</xdr:colOff>
      <xdr:row>1</xdr:row>
      <xdr:rowOff>68580</xdr:rowOff>
    </xdr:from>
    <xdr:to>
      <xdr:col>6</xdr:col>
      <xdr:colOff>1150620</xdr:colOff>
      <xdr:row>2</xdr:row>
      <xdr:rowOff>153897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9BC2235-9D89-4F40-83BD-C755D3D33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6080" y="236220"/>
          <a:ext cx="1280160" cy="135785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2217420</xdr:colOff>
      <xdr:row>1</xdr:row>
      <xdr:rowOff>974618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902D53-0809-48B4-B555-523A059A27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79" t="31172" r="6983" b="31671"/>
        <a:stretch/>
      </xdr:blipFill>
      <xdr:spPr>
        <a:xfrm>
          <a:off x="90129" y="163871"/>
          <a:ext cx="2217420" cy="974618"/>
        </a:xfrm>
        <a:prstGeom prst="rect">
          <a:avLst/>
        </a:prstGeom>
      </xdr:spPr>
    </xdr:pic>
    <xdr:clientData/>
  </xdr:twoCellAnchor>
  <xdr:twoCellAnchor editAs="oneCell">
    <xdr:from>
      <xdr:col>6</xdr:col>
      <xdr:colOff>361663</xdr:colOff>
      <xdr:row>1</xdr:row>
      <xdr:rowOff>43999</xdr:rowOff>
    </xdr:from>
    <xdr:to>
      <xdr:col>7</xdr:col>
      <xdr:colOff>756920</xdr:colOff>
      <xdr:row>2</xdr:row>
      <xdr:rowOff>156437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D54475A-0C75-476A-BA94-44E4C8819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2373" y="207870"/>
          <a:ext cx="1280160" cy="13578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GUILLERMO%20ELIZALDE\10.%20Plan%20Maestro%20Daule\FORMATO%20PM%20DAULE.xlsx" TargetMode="External"/><Relationship Id="rId1" Type="http://schemas.openxmlformats.org/officeDocument/2006/relationships/externalLinkPath" Target="/GUILLERMO%20ELIZALDE/10.%20Plan%20Maestro%20Daule/FORMATO%20PM%20DAU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Generales"/>
      <sheetName val="Form 1 - Resumen"/>
      <sheetName val="Form 2 - Remuneraciones"/>
      <sheetName val="Form 3 - Beneficios"/>
      <sheetName val="Form 4 - C.D."/>
      <sheetName val="Form 5 - Gastos Generales"/>
      <sheetName val="Form 6 - Gastos Generales"/>
    </sheetNames>
    <sheetDataSet>
      <sheetData sheetId="0"/>
      <sheetData sheetId="1"/>
      <sheetData sheetId="2">
        <row r="10">
          <cell r="B10" t="str">
            <v>Especialista vial</v>
          </cell>
          <cell r="C10">
            <v>1</v>
          </cell>
          <cell r="D10">
            <v>8</v>
          </cell>
          <cell r="E10">
            <v>1</v>
          </cell>
          <cell r="F10">
            <v>3750</v>
          </cell>
        </row>
        <row r="11">
          <cell r="B11" t="str">
            <v>Especialista en Tráfico</v>
          </cell>
          <cell r="C11">
            <v>1</v>
          </cell>
          <cell r="D11">
            <v>8</v>
          </cell>
          <cell r="E11">
            <v>1</v>
          </cell>
          <cell r="F11">
            <v>3750</v>
          </cell>
        </row>
        <row r="12">
          <cell r="B12" t="str">
            <v>Especialista Hidrológico - Hidráulico</v>
          </cell>
          <cell r="C12">
            <v>1</v>
          </cell>
          <cell r="D12">
            <v>8</v>
          </cell>
          <cell r="E12">
            <v>1</v>
          </cell>
          <cell r="F12">
            <v>3750</v>
          </cell>
        </row>
        <row r="13">
          <cell r="B13" t="str">
            <v>Especialista en costos y programación</v>
          </cell>
          <cell r="C13">
            <v>1</v>
          </cell>
          <cell r="D13">
            <v>8</v>
          </cell>
          <cell r="E13">
            <v>0.75</v>
          </cell>
          <cell r="F13">
            <v>3000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6"/>
  <sheetViews>
    <sheetView workbookViewId="0">
      <selection activeCell="E2" sqref="E2"/>
    </sheetView>
  </sheetViews>
  <sheetFormatPr baseColWidth="10" defaultColWidth="11.44140625" defaultRowHeight="13.8" x14ac:dyDescent="0.3"/>
  <cols>
    <col min="1" max="1" width="3.33203125" style="4" customWidth="1"/>
    <col min="2" max="2" width="22.33203125" style="4" customWidth="1"/>
    <col min="3" max="3" width="63.88671875" style="4" customWidth="1"/>
    <col min="4" max="4" width="11.5546875" style="4" bestFit="1" customWidth="1"/>
    <col min="5" max="6" width="11.44140625" style="4"/>
    <col min="7" max="7" width="15.6640625" style="4" customWidth="1"/>
    <col min="8" max="16384" width="11.44140625" style="4"/>
  </cols>
  <sheetData>
    <row r="2" spans="2:9" ht="109.5" customHeight="1" x14ac:dyDescent="0.3">
      <c r="B2" s="5" t="s">
        <v>78</v>
      </c>
      <c r="C2" s="71" t="s">
        <v>90</v>
      </c>
      <c r="D2" s="71"/>
      <c r="E2" s="71"/>
      <c r="F2" s="71"/>
      <c r="G2" s="71"/>
      <c r="H2" s="71"/>
      <c r="I2" s="71"/>
    </row>
    <row r="3" spans="2:9" x14ac:dyDescent="0.3">
      <c r="B3" s="5"/>
      <c r="C3" s="70"/>
      <c r="D3" s="6"/>
    </row>
    <row r="4" spans="2:9" x14ac:dyDescent="0.3">
      <c r="B4" s="5" t="s">
        <v>79</v>
      </c>
      <c r="C4" s="8">
        <v>240</v>
      </c>
      <c r="D4" s="6"/>
    </row>
    <row r="5" spans="2:9" x14ac:dyDescent="0.3">
      <c r="B5" s="5" t="s">
        <v>80</v>
      </c>
      <c r="C5" s="8">
        <v>8</v>
      </c>
      <c r="D5" s="6"/>
    </row>
    <row r="6" spans="2:9" x14ac:dyDescent="0.3">
      <c r="B6" s="5"/>
      <c r="C6" s="7"/>
      <c r="D6" s="6"/>
    </row>
    <row r="7" spans="2:9" x14ac:dyDescent="0.3">
      <c r="C7" s="10"/>
      <c r="H7" s="10"/>
    </row>
    <row r="8" spans="2:9" x14ac:dyDescent="0.3">
      <c r="C8" s="10"/>
    </row>
    <row r="9" spans="2:9" x14ac:dyDescent="0.3">
      <c r="C9" s="10"/>
    </row>
    <row r="10" spans="2:9" x14ac:dyDescent="0.3">
      <c r="C10" s="10"/>
    </row>
    <row r="11" spans="2:9" x14ac:dyDescent="0.3">
      <c r="C11" s="10"/>
    </row>
    <row r="12" spans="2:9" x14ac:dyDescent="0.3">
      <c r="C12" s="10"/>
    </row>
    <row r="13" spans="2:9" x14ac:dyDescent="0.3">
      <c r="C13" s="10"/>
    </row>
    <row r="14" spans="2:9" x14ac:dyDescent="0.3">
      <c r="C14" s="10"/>
    </row>
    <row r="15" spans="2:9" x14ac:dyDescent="0.3">
      <c r="C15" s="10"/>
    </row>
    <row r="16" spans="2:9" x14ac:dyDescent="0.3">
      <c r="C16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K50"/>
  <sheetViews>
    <sheetView tabSelected="1" topLeftCell="A9" workbookViewId="0">
      <selection activeCell="I28" sqref="I28:L29"/>
    </sheetView>
  </sheetViews>
  <sheetFormatPr baseColWidth="10" defaultColWidth="11.44140625" defaultRowHeight="13.2" x14ac:dyDescent="0.25"/>
  <cols>
    <col min="1" max="1" width="4.5546875" style="1" customWidth="1"/>
    <col min="2" max="6" width="14.44140625" style="1" customWidth="1"/>
    <col min="7" max="7" width="23.5546875" style="1" customWidth="1"/>
    <col min="8" max="8" width="13" style="1" bestFit="1" customWidth="1"/>
    <col min="9" max="9" width="12.5546875" style="1" bestFit="1" customWidth="1"/>
    <col min="10" max="16384" width="11.44140625" style="1"/>
  </cols>
  <sheetData>
    <row r="3" spans="2:8" ht="75" customHeight="1" x14ac:dyDescent="0.25">
      <c r="B3" s="144"/>
      <c r="C3" s="144"/>
      <c r="D3" s="144"/>
      <c r="E3" s="144"/>
      <c r="F3" s="144"/>
      <c r="G3" s="144"/>
    </row>
    <row r="4" spans="2:8" ht="32.4" customHeight="1" x14ac:dyDescent="0.25">
      <c r="B4" s="89"/>
      <c r="C4" s="89"/>
      <c r="D4" s="89"/>
      <c r="E4" s="89"/>
      <c r="F4" s="89"/>
      <c r="G4" s="89"/>
    </row>
    <row r="5" spans="2:8" x14ac:dyDescent="0.25">
      <c r="B5" s="144" t="s">
        <v>91</v>
      </c>
      <c r="C5" s="144"/>
      <c r="D5" s="144"/>
      <c r="E5" s="144"/>
      <c r="F5" s="144"/>
      <c r="G5" s="144"/>
    </row>
    <row r="6" spans="2:8" x14ac:dyDescent="0.25">
      <c r="B6" s="144"/>
      <c r="C6" s="144"/>
      <c r="D6" s="144"/>
      <c r="E6" s="144"/>
      <c r="F6" s="144"/>
      <c r="G6" s="144"/>
    </row>
    <row r="7" spans="2:8" ht="28.5" customHeight="1" x14ac:dyDescent="0.25">
      <c r="B7" s="145" t="s">
        <v>89</v>
      </c>
      <c r="C7" s="146"/>
      <c r="D7" s="146"/>
      <c r="E7" s="146"/>
      <c r="F7" s="146"/>
      <c r="G7" s="146"/>
    </row>
    <row r="8" spans="2:8" x14ac:dyDescent="0.25">
      <c r="B8" s="147"/>
      <c r="C8" s="147"/>
      <c r="D8" s="147"/>
      <c r="E8" s="147"/>
      <c r="F8" s="147"/>
      <c r="G8" s="147"/>
    </row>
    <row r="9" spans="2:8" ht="65.25" customHeight="1" x14ac:dyDescent="0.25">
      <c r="B9" s="14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9" s="145"/>
      <c r="D9" s="145"/>
      <c r="E9" s="145"/>
      <c r="F9" s="145"/>
      <c r="G9" s="145"/>
    </row>
    <row r="10" spans="2:8" x14ac:dyDescent="0.25">
      <c r="B10" s="148" t="s">
        <v>92</v>
      </c>
      <c r="C10" s="148"/>
      <c r="D10" s="148"/>
      <c r="E10" s="148"/>
      <c r="F10" s="148"/>
      <c r="G10" s="148"/>
    </row>
    <row r="11" spans="2:8" ht="13.8" thickBot="1" x14ac:dyDescent="0.3">
      <c r="B11" s="134"/>
      <c r="C11" s="134"/>
      <c r="D11" s="134"/>
      <c r="E11" s="134"/>
      <c r="F11" s="134"/>
      <c r="G11" s="134"/>
    </row>
    <row r="12" spans="2:8" s="11" customFormat="1" x14ac:dyDescent="0.25">
      <c r="B12" s="141" t="s">
        <v>33</v>
      </c>
      <c r="C12" s="142"/>
      <c r="D12" s="142"/>
      <c r="E12" s="142"/>
      <c r="F12" s="143"/>
      <c r="G12" s="44" t="s">
        <v>34</v>
      </c>
    </row>
    <row r="13" spans="2:8" x14ac:dyDescent="0.25">
      <c r="B13" s="132" t="s">
        <v>54</v>
      </c>
      <c r="C13" s="133"/>
      <c r="D13" s="133"/>
      <c r="E13" s="133"/>
      <c r="F13" s="133"/>
      <c r="G13" s="72">
        <f>(SUM(G14:G22))</f>
        <v>988278.43333333335</v>
      </c>
      <c r="H13" s="3"/>
    </row>
    <row r="14" spans="2:8" x14ac:dyDescent="0.25">
      <c r="B14" s="45" t="s">
        <v>35</v>
      </c>
      <c r="C14" s="12"/>
      <c r="D14" s="12"/>
      <c r="E14" s="12"/>
      <c r="F14" s="12"/>
      <c r="G14" s="46">
        <f>+'Form 2 - Remuneraciones'!F33</f>
        <v>487600</v>
      </c>
    </row>
    <row r="15" spans="2:8" x14ac:dyDescent="0.25">
      <c r="B15" s="45" t="s">
        <v>36</v>
      </c>
      <c r="C15" s="12"/>
      <c r="D15" s="12"/>
      <c r="E15" s="12"/>
      <c r="F15" s="12"/>
      <c r="G15" s="46">
        <f>+'Form 3 - Beneficios'!L33</f>
        <v>126616.73333333335</v>
      </c>
    </row>
    <row r="16" spans="2:8" x14ac:dyDescent="0.25">
      <c r="B16" s="45" t="s">
        <v>37</v>
      </c>
      <c r="C16" s="12"/>
      <c r="D16" s="12"/>
      <c r="E16" s="12"/>
      <c r="F16" s="12"/>
      <c r="G16" s="46">
        <f>+'Form 4 - C.D.'!G10</f>
        <v>0</v>
      </c>
    </row>
    <row r="17" spans="2:11" x14ac:dyDescent="0.25">
      <c r="B17" s="45" t="s">
        <v>48</v>
      </c>
      <c r="C17" s="12"/>
      <c r="D17" s="12"/>
      <c r="E17" s="12"/>
      <c r="F17" s="12"/>
      <c r="G17" s="46">
        <f>+'Form 4 - C.D.'!G24+'Form 4 - C.D.'!G21</f>
        <v>345021.7</v>
      </c>
    </row>
    <row r="18" spans="2:11" x14ac:dyDescent="0.25">
      <c r="B18" s="45" t="s">
        <v>49</v>
      </c>
      <c r="C18" s="12"/>
      <c r="D18" s="12"/>
      <c r="E18" s="12"/>
      <c r="F18" s="12"/>
      <c r="G18" s="46">
        <f>+'Form 4 - C.D.'!G28</f>
        <v>17600</v>
      </c>
    </row>
    <row r="19" spans="2:11" x14ac:dyDescent="0.25">
      <c r="B19" s="45" t="s">
        <v>50</v>
      </c>
      <c r="C19" s="12"/>
      <c r="D19" s="12"/>
      <c r="E19" s="12"/>
      <c r="F19" s="12"/>
      <c r="G19" s="46">
        <f>+'Form 4 - C.D.'!G32</f>
        <v>5600</v>
      </c>
    </row>
    <row r="20" spans="2:11" x14ac:dyDescent="0.25">
      <c r="B20" s="45" t="s">
        <v>51</v>
      </c>
      <c r="C20" s="12"/>
      <c r="D20" s="12"/>
      <c r="E20" s="12"/>
      <c r="F20" s="12"/>
      <c r="G20" s="46">
        <f>+'Form 4 - C.D.'!G36</f>
        <v>4240</v>
      </c>
    </row>
    <row r="21" spans="2:11" x14ac:dyDescent="0.25">
      <c r="B21" s="45" t="s">
        <v>52</v>
      </c>
      <c r="C21" s="12"/>
      <c r="D21" s="12"/>
      <c r="E21" s="12"/>
      <c r="F21" s="12"/>
      <c r="G21" s="46">
        <f>+'Form 4 - C.D.'!G40</f>
        <v>1600</v>
      </c>
    </row>
    <row r="22" spans="2:11" x14ac:dyDescent="0.25">
      <c r="B22" s="45" t="s">
        <v>53</v>
      </c>
      <c r="C22" s="12"/>
      <c r="D22" s="12"/>
      <c r="E22" s="12"/>
      <c r="F22" s="12"/>
      <c r="G22" s="46">
        <f>+'Form 4 - C.D.'!G47</f>
        <v>0</v>
      </c>
    </row>
    <row r="23" spans="2:11" ht="14.4" x14ac:dyDescent="0.25">
      <c r="B23" s="135" t="s">
        <v>84</v>
      </c>
      <c r="C23" s="136"/>
      <c r="D23" s="136"/>
      <c r="E23" s="136"/>
      <c r="F23" s="137"/>
      <c r="G23" s="72">
        <f>+G24+G25</f>
        <v>14288</v>
      </c>
      <c r="H23" s="3"/>
    </row>
    <row r="24" spans="2:11" ht="44.25" customHeight="1" x14ac:dyDescent="0.25">
      <c r="B24" s="129" t="s">
        <v>55</v>
      </c>
      <c r="C24" s="130"/>
      <c r="D24" s="130"/>
      <c r="E24" s="130"/>
      <c r="F24" s="131"/>
      <c r="G24" s="48">
        <f>+'Form 5 - Gastos Generales'!G19</f>
        <v>13048</v>
      </c>
    </row>
    <row r="25" spans="2:11" ht="47.25" customHeight="1" x14ac:dyDescent="0.25">
      <c r="B25" s="129" t="s">
        <v>56</v>
      </c>
      <c r="C25" s="130"/>
      <c r="D25" s="130"/>
      <c r="E25" s="130"/>
      <c r="F25" s="131"/>
      <c r="G25" s="48">
        <f>+'Form 6 - Gastos Generales'!F19+'Form 6 - Gastos Generales'!F20</f>
        <v>1240</v>
      </c>
    </row>
    <row r="26" spans="2:11" ht="14.4" x14ac:dyDescent="0.25">
      <c r="B26" s="126" t="s">
        <v>85</v>
      </c>
      <c r="C26" s="127"/>
      <c r="D26" s="127"/>
      <c r="E26" s="127"/>
      <c r="F26" s="128"/>
      <c r="G26" s="72">
        <f>+G27</f>
        <v>148241.76499999998</v>
      </c>
      <c r="H26" s="3"/>
    </row>
    <row r="27" spans="2:11" x14ac:dyDescent="0.25">
      <c r="B27" s="47" t="s">
        <v>77</v>
      </c>
      <c r="C27" s="13"/>
      <c r="D27" s="13"/>
      <c r="E27" s="13"/>
      <c r="F27" s="88">
        <v>0.15</v>
      </c>
      <c r="G27" s="48">
        <f>(+G13*F27)</f>
        <v>148241.76499999998</v>
      </c>
    </row>
    <row r="28" spans="2:11" ht="13.8" thickBot="1" x14ac:dyDescent="0.3">
      <c r="B28" s="138" t="s">
        <v>7</v>
      </c>
      <c r="C28" s="139"/>
      <c r="D28" s="139"/>
      <c r="E28" s="139"/>
      <c r="F28" s="140"/>
      <c r="G28" s="49">
        <f>(+G13+G23+G26)</f>
        <v>1150808.1983333332</v>
      </c>
      <c r="H28" s="69"/>
      <c r="I28" s="14"/>
      <c r="K28" s="195"/>
    </row>
    <row r="29" spans="2:11" x14ac:dyDescent="0.25">
      <c r="H29" s="69"/>
      <c r="I29" s="14"/>
    </row>
    <row r="30" spans="2:11" x14ac:dyDescent="0.25">
      <c r="B30" s="124"/>
      <c r="C30" s="125"/>
      <c r="D30" s="125"/>
    </row>
    <row r="31" spans="2:11" x14ac:dyDescent="0.25">
      <c r="B31" s="1" t="s">
        <v>46</v>
      </c>
    </row>
    <row r="39" spans="4:6" x14ac:dyDescent="0.25">
      <c r="D39" s="91"/>
      <c r="E39" s="91"/>
      <c r="F39" s="92"/>
    </row>
    <row r="40" spans="4:6" x14ac:dyDescent="0.25">
      <c r="D40" s="91"/>
      <c r="E40" s="93" t="s">
        <v>93</v>
      </c>
      <c r="F40" s="92"/>
    </row>
    <row r="41" spans="4:6" x14ac:dyDescent="0.25">
      <c r="D41" s="91"/>
      <c r="E41" s="93" t="s">
        <v>94</v>
      </c>
      <c r="F41" s="94"/>
    </row>
    <row r="42" spans="4:6" x14ac:dyDescent="0.25">
      <c r="D42" s="94"/>
      <c r="E42" s="93" t="s">
        <v>95</v>
      </c>
      <c r="F42" s="95"/>
    </row>
    <row r="43" spans="4:6" x14ac:dyDescent="0.25">
      <c r="D43" s="94"/>
      <c r="E43" s="94" t="s">
        <v>96</v>
      </c>
      <c r="F43" s="94"/>
    </row>
    <row r="49" spans="3:3" x14ac:dyDescent="0.25">
      <c r="C49" s="94"/>
    </row>
    <row r="50" spans="3:3" x14ac:dyDescent="0.25">
      <c r="C50" s="94"/>
    </row>
  </sheetData>
  <mergeCells count="16">
    <mergeCell ref="B3:G3"/>
    <mergeCell ref="B6:G6"/>
    <mergeCell ref="B7:G7"/>
    <mergeCell ref="B8:G8"/>
    <mergeCell ref="B10:G10"/>
    <mergeCell ref="B9:G9"/>
    <mergeCell ref="B5:G5"/>
    <mergeCell ref="B30:D30"/>
    <mergeCell ref="B26:F26"/>
    <mergeCell ref="B24:F24"/>
    <mergeCell ref="B13:F13"/>
    <mergeCell ref="B11:G11"/>
    <mergeCell ref="B23:F23"/>
    <mergeCell ref="B28:F28"/>
    <mergeCell ref="B12:F12"/>
    <mergeCell ref="B25:F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40"/>
  <sheetViews>
    <sheetView topLeftCell="A11" zoomScale="85" zoomScaleNormal="85" workbookViewId="0">
      <selection activeCell="F29" sqref="F29"/>
    </sheetView>
  </sheetViews>
  <sheetFormatPr baseColWidth="10" defaultColWidth="11.44140625" defaultRowHeight="13.2" x14ac:dyDescent="0.25"/>
  <cols>
    <col min="1" max="1" width="4.88671875" style="1" customWidth="1"/>
    <col min="2" max="2" width="57.44140625" style="1" bestFit="1" customWidth="1"/>
    <col min="3" max="3" width="12.6640625" style="1" customWidth="1"/>
    <col min="4" max="4" width="12.6640625" style="54" customWidth="1"/>
    <col min="5" max="5" width="14.6640625" style="54" customWidth="1"/>
    <col min="6" max="6" width="12.6640625" style="1" customWidth="1"/>
    <col min="7" max="7" width="16.88671875" style="1" customWidth="1"/>
    <col min="8" max="8" width="13.33203125" style="1" customWidth="1"/>
    <col min="9" max="16384" width="11.44140625" style="1"/>
  </cols>
  <sheetData>
    <row r="2" spans="2:8" ht="132" customHeight="1" x14ac:dyDescent="0.25">
      <c r="B2" s="151"/>
      <c r="C2" s="151"/>
      <c r="D2" s="151"/>
      <c r="E2" s="151"/>
      <c r="F2" s="151"/>
      <c r="G2" s="151"/>
    </row>
    <row r="3" spans="2:8" ht="52.5" customHeight="1" x14ac:dyDescent="0.25">
      <c r="B3" s="14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5"/>
      <c r="D3" s="145"/>
      <c r="E3" s="145"/>
      <c r="F3" s="145"/>
      <c r="G3" s="145"/>
      <c r="H3" s="2"/>
    </row>
    <row r="4" spans="2:8" x14ac:dyDescent="0.25">
      <c r="B4" s="15" t="s">
        <v>62</v>
      </c>
    </row>
    <row r="5" spans="2:8" x14ac:dyDescent="0.25">
      <c r="B5" s="15" t="s">
        <v>19</v>
      </c>
    </row>
    <row r="6" spans="2:8" x14ac:dyDescent="0.25">
      <c r="B6" s="157" t="s">
        <v>24</v>
      </c>
      <c r="C6" s="159" t="s">
        <v>2</v>
      </c>
      <c r="D6" s="149" t="s">
        <v>3</v>
      </c>
      <c r="E6" s="150"/>
      <c r="F6" s="73" t="s">
        <v>4</v>
      </c>
      <c r="G6" s="73"/>
    </row>
    <row r="7" spans="2:8" x14ac:dyDescent="0.25">
      <c r="B7" s="158"/>
      <c r="C7" s="160"/>
      <c r="D7" s="74" t="s">
        <v>5</v>
      </c>
      <c r="E7" s="74" t="s">
        <v>68</v>
      </c>
      <c r="F7" s="74" t="s">
        <v>6</v>
      </c>
      <c r="G7" s="74" t="s">
        <v>7</v>
      </c>
    </row>
    <row r="8" spans="2:8" s="6" customFormat="1" ht="18" customHeight="1" x14ac:dyDescent="0.3">
      <c r="B8" s="161" t="s">
        <v>64</v>
      </c>
      <c r="C8" s="162"/>
      <c r="D8" s="162"/>
      <c r="E8" s="162"/>
      <c r="F8" s="162"/>
      <c r="G8" s="163"/>
    </row>
    <row r="9" spans="2:8" s="6" customFormat="1" ht="18" customHeight="1" x14ac:dyDescent="0.3">
      <c r="B9" s="16" t="s">
        <v>97</v>
      </c>
      <c r="C9" s="62">
        <v>1</v>
      </c>
      <c r="D9" s="67">
        <v>8</v>
      </c>
      <c r="E9" s="56">
        <v>1</v>
      </c>
      <c r="F9" s="96">
        <v>4500</v>
      </c>
      <c r="G9" s="96">
        <f>(D9*E9)*F9*C9</f>
        <v>36000</v>
      </c>
    </row>
    <row r="10" spans="2:8" s="6" customFormat="1" ht="18" customHeight="1" x14ac:dyDescent="0.3">
      <c r="B10" s="16" t="s">
        <v>98</v>
      </c>
      <c r="C10" s="62">
        <v>1</v>
      </c>
      <c r="D10" s="67">
        <v>8</v>
      </c>
      <c r="E10" s="56">
        <v>1</v>
      </c>
      <c r="F10" s="96">
        <v>3750</v>
      </c>
      <c r="G10" s="96">
        <f t="shared" ref="G10:G13" si="0">(D10*E10)*F10*C10</f>
        <v>30000</v>
      </c>
    </row>
    <row r="11" spans="2:8" s="6" customFormat="1" ht="18" customHeight="1" x14ac:dyDescent="0.3">
      <c r="B11" s="53" t="s">
        <v>99</v>
      </c>
      <c r="C11" s="62">
        <v>1</v>
      </c>
      <c r="D11" s="67">
        <v>8</v>
      </c>
      <c r="E11" s="56">
        <v>1</v>
      </c>
      <c r="F11" s="96">
        <v>3750</v>
      </c>
      <c r="G11" s="96">
        <f t="shared" si="0"/>
        <v>30000</v>
      </c>
    </row>
    <row r="12" spans="2:8" s="6" customFormat="1" ht="18" customHeight="1" x14ac:dyDescent="0.3">
      <c r="B12" s="53" t="s">
        <v>100</v>
      </c>
      <c r="C12" s="62">
        <v>1</v>
      </c>
      <c r="D12" s="67">
        <v>8</v>
      </c>
      <c r="E12" s="56">
        <v>1</v>
      </c>
      <c r="F12" s="96">
        <v>3750</v>
      </c>
      <c r="G12" s="96">
        <f t="shared" si="0"/>
        <v>30000</v>
      </c>
    </row>
    <row r="13" spans="2:8" s="6" customFormat="1" ht="18" customHeight="1" x14ac:dyDescent="0.3">
      <c r="B13" s="53" t="s">
        <v>101</v>
      </c>
      <c r="C13" s="62">
        <v>1</v>
      </c>
      <c r="D13" s="67">
        <v>8</v>
      </c>
      <c r="E13" s="56">
        <v>0.75</v>
      </c>
      <c r="F13" s="96">
        <v>3000</v>
      </c>
      <c r="G13" s="96">
        <f t="shared" si="0"/>
        <v>18000</v>
      </c>
    </row>
    <row r="14" spans="2:8" ht="18" customHeight="1" x14ac:dyDescent="0.25">
      <c r="B14" s="165" t="s">
        <v>20</v>
      </c>
      <c r="C14" s="166"/>
      <c r="D14" s="166"/>
      <c r="E14" s="166"/>
      <c r="F14" s="167"/>
      <c r="G14" s="63">
        <f>(SUM(G9:G13))</f>
        <v>144000</v>
      </c>
    </row>
    <row r="15" spans="2:8" s="6" customFormat="1" ht="18" customHeight="1" x14ac:dyDescent="0.3">
      <c r="B15" s="164" t="s">
        <v>65</v>
      </c>
      <c r="C15" s="164"/>
      <c r="D15" s="164"/>
      <c r="E15" s="164"/>
      <c r="F15" s="164"/>
      <c r="G15" s="164"/>
    </row>
    <row r="16" spans="2:8" s="6" customFormat="1" ht="18" customHeight="1" x14ac:dyDescent="0.3">
      <c r="B16" s="97" t="s">
        <v>102</v>
      </c>
      <c r="C16" s="98">
        <v>1</v>
      </c>
      <c r="D16" s="67">
        <v>8</v>
      </c>
      <c r="E16" s="56">
        <v>1</v>
      </c>
      <c r="F16" s="96">
        <v>3000</v>
      </c>
      <c r="G16" s="96">
        <f t="shared" ref="G16:G31" si="1">(D16*E16)*F16*C16</f>
        <v>24000</v>
      </c>
    </row>
    <row r="17" spans="2:8" s="6" customFormat="1" ht="18" customHeight="1" x14ac:dyDescent="0.3">
      <c r="B17" s="97" t="s">
        <v>103</v>
      </c>
      <c r="C17" s="98">
        <v>1</v>
      </c>
      <c r="D17" s="67">
        <v>8</v>
      </c>
      <c r="E17" s="56">
        <v>1</v>
      </c>
      <c r="F17" s="96">
        <v>3000</v>
      </c>
      <c r="G17" s="96">
        <f t="shared" si="1"/>
        <v>24000</v>
      </c>
    </row>
    <row r="18" spans="2:8" s="6" customFormat="1" ht="18" customHeight="1" x14ac:dyDescent="0.3">
      <c r="B18" s="97" t="s">
        <v>104</v>
      </c>
      <c r="C18" s="98">
        <v>1</v>
      </c>
      <c r="D18" s="67">
        <v>8</v>
      </c>
      <c r="E18" s="56">
        <v>1</v>
      </c>
      <c r="F18" s="96">
        <v>3000</v>
      </c>
      <c r="G18" s="96">
        <f t="shared" si="1"/>
        <v>24000</v>
      </c>
    </row>
    <row r="19" spans="2:8" s="6" customFormat="1" ht="18" customHeight="1" x14ac:dyDescent="0.3">
      <c r="B19" s="97" t="s">
        <v>105</v>
      </c>
      <c r="C19" s="98">
        <v>1</v>
      </c>
      <c r="D19" s="67">
        <v>8</v>
      </c>
      <c r="E19" s="56">
        <v>1</v>
      </c>
      <c r="F19" s="96">
        <v>3000</v>
      </c>
      <c r="G19" s="96">
        <f t="shared" si="1"/>
        <v>24000</v>
      </c>
    </row>
    <row r="20" spans="2:8" s="6" customFormat="1" ht="18" customHeight="1" x14ac:dyDescent="0.3">
      <c r="B20" s="97" t="s">
        <v>106</v>
      </c>
      <c r="C20" s="98">
        <v>1</v>
      </c>
      <c r="D20" s="67">
        <v>8</v>
      </c>
      <c r="E20" s="56">
        <v>1</v>
      </c>
      <c r="F20" s="96">
        <v>3000</v>
      </c>
      <c r="G20" s="96">
        <f t="shared" si="1"/>
        <v>24000</v>
      </c>
    </row>
    <row r="21" spans="2:8" s="6" customFormat="1" ht="18" customHeight="1" x14ac:dyDescent="0.3">
      <c r="B21" s="97" t="s">
        <v>107</v>
      </c>
      <c r="C21" s="98">
        <v>1</v>
      </c>
      <c r="D21" s="67">
        <v>8</v>
      </c>
      <c r="E21" s="56">
        <v>1</v>
      </c>
      <c r="F21" s="96">
        <v>3000</v>
      </c>
      <c r="G21" s="96">
        <f t="shared" si="1"/>
        <v>24000</v>
      </c>
    </row>
    <row r="22" spans="2:8" s="6" customFormat="1" ht="18" customHeight="1" x14ac:dyDescent="0.3">
      <c r="B22" s="97" t="s">
        <v>108</v>
      </c>
      <c r="C22" s="98">
        <v>1</v>
      </c>
      <c r="D22" s="67">
        <v>8</v>
      </c>
      <c r="E22" s="56">
        <v>1</v>
      </c>
      <c r="F22" s="96">
        <v>3500</v>
      </c>
      <c r="G22" s="96">
        <f t="shared" si="1"/>
        <v>28000</v>
      </c>
    </row>
    <row r="23" spans="2:8" s="6" customFormat="1" ht="18" customHeight="1" x14ac:dyDescent="0.3">
      <c r="B23" s="97" t="s">
        <v>109</v>
      </c>
      <c r="C23" s="98">
        <v>1</v>
      </c>
      <c r="D23" s="67">
        <v>8</v>
      </c>
      <c r="E23" s="56">
        <v>1</v>
      </c>
      <c r="F23" s="96">
        <v>3500</v>
      </c>
      <c r="G23" s="96">
        <f t="shared" si="1"/>
        <v>28000</v>
      </c>
    </row>
    <row r="24" spans="2:8" s="6" customFormat="1" ht="18" customHeight="1" x14ac:dyDescent="0.3">
      <c r="B24" s="97" t="s">
        <v>110</v>
      </c>
      <c r="C24" s="98">
        <v>1</v>
      </c>
      <c r="D24" s="67">
        <v>8</v>
      </c>
      <c r="E24" s="56">
        <v>1</v>
      </c>
      <c r="F24" s="96">
        <v>3500</v>
      </c>
      <c r="G24" s="96">
        <f t="shared" si="1"/>
        <v>28000</v>
      </c>
    </row>
    <row r="25" spans="2:8" s="6" customFormat="1" ht="18" customHeight="1" x14ac:dyDescent="0.3">
      <c r="B25" s="97" t="s">
        <v>111</v>
      </c>
      <c r="C25" s="98">
        <v>1</v>
      </c>
      <c r="D25" s="67">
        <v>8</v>
      </c>
      <c r="E25" s="56">
        <v>1</v>
      </c>
      <c r="F25" s="96">
        <v>3000</v>
      </c>
      <c r="G25" s="96">
        <f t="shared" si="1"/>
        <v>24000</v>
      </c>
    </row>
    <row r="26" spans="2:8" s="6" customFormat="1" ht="18" customHeight="1" x14ac:dyDescent="0.3">
      <c r="B26" s="97" t="s">
        <v>112</v>
      </c>
      <c r="C26" s="99">
        <v>1</v>
      </c>
      <c r="D26" s="67">
        <v>8</v>
      </c>
      <c r="E26" s="56">
        <v>0.5</v>
      </c>
      <c r="F26" s="96">
        <v>3500</v>
      </c>
      <c r="G26" s="96">
        <f t="shared" si="1"/>
        <v>14000</v>
      </c>
    </row>
    <row r="27" spans="2:8" s="6" customFormat="1" ht="18" customHeight="1" x14ac:dyDescent="0.3">
      <c r="B27" s="97" t="s">
        <v>113</v>
      </c>
      <c r="C27" s="99">
        <v>1</v>
      </c>
      <c r="D27" s="67">
        <v>8</v>
      </c>
      <c r="E27" s="23">
        <v>0.75</v>
      </c>
      <c r="F27" s="96">
        <v>3000</v>
      </c>
      <c r="G27" s="96">
        <f t="shared" si="1"/>
        <v>18000</v>
      </c>
    </row>
    <row r="28" spans="2:8" s="6" customFormat="1" ht="18" customHeight="1" x14ac:dyDescent="0.3">
      <c r="B28" s="100" t="s">
        <v>114</v>
      </c>
      <c r="C28" s="101">
        <v>1</v>
      </c>
      <c r="D28" s="67">
        <v>8</v>
      </c>
      <c r="E28" s="23">
        <v>1</v>
      </c>
      <c r="F28" s="96">
        <v>2850</v>
      </c>
      <c r="G28" s="96">
        <f t="shared" si="1"/>
        <v>22800</v>
      </c>
    </row>
    <row r="29" spans="2:8" s="6" customFormat="1" ht="18" customHeight="1" x14ac:dyDescent="0.3">
      <c r="B29" s="97" t="s">
        <v>115</v>
      </c>
      <c r="C29" s="98">
        <v>1</v>
      </c>
      <c r="D29" s="67">
        <v>8</v>
      </c>
      <c r="E29" s="23">
        <v>1</v>
      </c>
      <c r="F29" s="96">
        <v>1800</v>
      </c>
      <c r="G29" s="96">
        <f t="shared" si="1"/>
        <v>14400</v>
      </c>
    </row>
    <row r="30" spans="2:8" s="6" customFormat="1" ht="18" customHeight="1" x14ac:dyDescent="0.3">
      <c r="B30" s="97" t="s">
        <v>116</v>
      </c>
      <c r="C30" s="98">
        <v>1</v>
      </c>
      <c r="D30" s="67">
        <v>8</v>
      </c>
      <c r="E30" s="23">
        <v>0.5</v>
      </c>
      <c r="F30" s="96">
        <v>2000</v>
      </c>
      <c r="G30" s="96">
        <f t="shared" si="1"/>
        <v>8000</v>
      </c>
    </row>
    <row r="31" spans="2:8" s="6" customFormat="1" ht="18" customHeight="1" x14ac:dyDescent="0.3">
      <c r="B31" s="97" t="s">
        <v>117</v>
      </c>
      <c r="C31" s="98">
        <v>2</v>
      </c>
      <c r="D31" s="67">
        <v>8</v>
      </c>
      <c r="E31" s="23">
        <v>1</v>
      </c>
      <c r="F31" s="96">
        <v>900</v>
      </c>
      <c r="G31" s="96">
        <f t="shared" si="1"/>
        <v>14400</v>
      </c>
    </row>
    <row r="32" spans="2:8" ht="18" customHeight="1" x14ac:dyDescent="0.25">
      <c r="B32" s="165" t="s">
        <v>21</v>
      </c>
      <c r="C32" s="166"/>
      <c r="D32" s="166"/>
      <c r="E32" s="166"/>
      <c r="F32" s="167"/>
      <c r="G32" s="18">
        <f>(SUM(G16:G31))</f>
        <v>343600</v>
      </c>
      <c r="H32" s="19"/>
    </row>
    <row r="33" spans="2:7" s="6" customFormat="1" ht="18" customHeight="1" x14ac:dyDescent="0.3">
      <c r="B33" s="152" t="s">
        <v>22</v>
      </c>
      <c r="C33" s="153"/>
      <c r="D33" s="153"/>
      <c r="E33" s="154"/>
      <c r="F33" s="155">
        <f>+G14+G32</f>
        <v>487600</v>
      </c>
      <c r="G33" s="156"/>
    </row>
    <row r="34" spans="2:7" s="6" customFormat="1" ht="18" customHeight="1" x14ac:dyDescent="0.3">
      <c r="D34" s="40"/>
      <c r="E34" s="40"/>
    </row>
    <row r="35" spans="2:7" s="6" customFormat="1" ht="18" customHeight="1" x14ac:dyDescent="0.3">
      <c r="C35" s="20"/>
      <c r="D35" s="21"/>
      <c r="E35" s="40"/>
    </row>
    <row r="36" spans="2:7" x14ac:dyDescent="0.25">
      <c r="E36" s="40"/>
      <c r="F36" s="6"/>
      <c r="G36" s="6"/>
    </row>
    <row r="37" spans="2:7" x14ac:dyDescent="0.25">
      <c r="E37" s="40"/>
      <c r="F37" s="6"/>
      <c r="G37" s="6"/>
    </row>
    <row r="38" spans="2:7" x14ac:dyDescent="0.25">
      <c r="E38" s="40"/>
      <c r="F38" s="6"/>
      <c r="G38" s="6"/>
    </row>
    <row r="39" spans="2:7" x14ac:dyDescent="0.25">
      <c r="E39" s="40"/>
      <c r="F39" s="6"/>
      <c r="G39" s="6"/>
    </row>
    <row r="40" spans="2:7" x14ac:dyDescent="0.25">
      <c r="E40" s="40"/>
      <c r="F40" s="6"/>
      <c r="G40" s="6"/>
    </row>
  </sheetData>
  <mergeCells count="11">
    <mergeCell ref="D6:E6"/>
    <mergeCell ref="B3:G3"/>
    <mergeCell ref="B2:G2"/>
    <mergeCell ref="B33:E33"/>
    <mergeCell ref="F33:G33"/>
    <mergeCell ref="B6:B7"/>
    <mergeCell ref="C6:C7"/>
    <mergeCell ref="B8:G8"/>
    <mergeCell ref="B15:G15"/>
    <mergeCell ref="B14:F14"/>
    <mergeCell ref="B32:F3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P43"/>
  <sheetViews>
    <sheetView topLeftCell="A17" zoomScale="85" zoomScaleNormal="85" workbookViewId="0">
      <selection activeCell="C35" sqref="C35:D35"/>
    </sheetView>
  </sheetViews>
  <sheetFormatPr baseColWidth="10" defaultColWidth="11.44140625" defaultRowHeight="13.2" x14ac:dyDescent="0.25"/>
  <cols>
    <col min="1" max="1" width="7.44140625" style="1" customWidth="1"/>
    <col min="2" max="2" width="57.6640625" style="1" bestFit="1" customWidth="1"/>
    <col min="3" max="3" width="14" style="1" customWidth="1"/>
    <col min="4" max="4" width="11" style="1" bestFit="1" customWidth="1"/>
    <col min="5" max="6" width="10.109375" style="1" customWidth="1"/>
    <col min="7" max="7" width="14.109375" style="1" customWidth="1"/>
    <col min="8" max="9" width="11.44140625" style="1"/>
    <col min="10" max="10" width="15.44140625" style="1" customWidth="1"/>
    <col min="11" max="11" width="12.109375" style="1" customWidth="1"/>
    <col min="12" max="12" width="12.44140625" style="1" customWidth="1"/>
    <col min="13" max="13" width="12.88671875" style="1" customWidth="1"/>
    <col min="14" max="14" width="16.109375" style="1" customWidth="1"/>
    <col min="15" max="15" width="12.88671875" style="1" customWidth="1"/>
    <col min="16" max="16" width="15.6640625" style="1" customWidth="1"/>
    <col min="17" max="16384" width="11.44140625" style="1"/>
  </cols>
  <sheetData>
    <row r="2" spans="2:16" ht="93.6" customHeight="1" x14ac:dyDescent="0.25"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</row>
    <row r="3" spans="2:16" ht="81" customHeight="1" x14ac:dyDescent="0.25">
      <c r="B3" s="14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</row>
    <row r="4" spans="2:16" x14ac:dyDescent="0.25">
      <c r="B4" s="15" t="s">
        <v>62</v>
      </c>
    </row>
    <row r="5" spans="2:16" x14ac:dyDescent="0.25">
      <c r="B5" s="15" t="s">
        <v>23</v>
      </c>
    </row>
    <row r="6" spans="2:16" ht="15" customHeight="1" x14ac:dyDescent="0.25">
      <c r="B6" s="175" t="s">
        <v>24</v>
      </c>
      <c r="C6" s="176" t="s">
        <v>26</v>
      </c>
      <c r="D6" s="176" t="s">
        <v>2</v>
      </c>
      <c r="E6" s="180" t="s">
        <v>8</v>
      </c>
      <c r="F6" s="181"/>
      <c r="G6" s="178" t="s">
        <v>0</v>
      </c>
      <c r="H6" s="75" t="s">
        <v>9</v>
      </c>
      <c r="I6" s="75" t="s">
        <v>10</v>
      </c>
      <c r="J6" s="75" t="s">
        <v>11</v>
      </c>
      <c r="K6" s="178" t="s">
        <v>12</v>
      </c>
      <c r="L6" s="75" t="s">
        <v>13</v>
      </c>
      <c r="M6" s="178" t="s">
        <v>14</v>
      </c>
      <c r="N6" s="176" t="s">
        <v>45</v>
      </c>
      <c r="O6" s="76" t="s">
        <v>87</v>
      </c>
      <c r="P6" s="178" t="s">
        <v>15</v>
      </c>
    </row>
    <row r="7" spans="2:16" x14ac:dyDescent="0.25">
      <c r="B7" s="175"/>
      <c r="C7" s="177"/>
      <c r="D7" s="177"/>
      <c r="E7" s="182" t="s">
        <v>5</v>
      </c>
      <c r="F7" s="183"/>
      <c r="G7" s="179"/>
      <c r="H7" s="77">
        <v>5.0000000000000001E-3</v>
      </c>
      <c r="I7" s="77">
        <v>5.0000000000000001E-3</v>
      </c>
      <c r="J7" s="77">
        <v>0.1115</v>
      </c>
      <c r="K7" s="179"/>
      <c r="L7" s="75" t="s">
        <v>88</v>
      </c>
      <c r="M7" s="179"/>
      <c r="N7" s="179"/>
      <c r="O7" s="78">
        <v>8.3299999999999999E-2</v>
      </c>
      <c r="P7" s="179"/>
    </row>
    <row r="8" spans="2:16" s="6" customFormat="1" ht="18" customHeight="1" x14ac:dyDescent="0.3">
      <c r="B8" s="161" t="s">
        <v>25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3"/>
    </row>
    <row r="9" spans="2:16" s="6" customFormat="1" ht="18" customHeight="1" x14ac:dyDescent="0.3">
      <c r="B9" s="16" t="str">
        <f>+'Form 2 - Remuneraciones'!B9</f>
        <v>Director de proyecto</v>
      </c>
      <c r="C9" s="17">
        <f>+'Form 2 - Remuneraciones'!F9</f>
        <v>4500</v>
      </c>
      <c r="D9" s="57">
        <f>+'Form 2 - Remuneraciones'!C9</f>
        <v>1</v>
      </c>
      <c r="E9" s="58">
        <f>+'Form 2 - Remuneraciones'!D9</f>
        <v>8</v>
      </c>
      <c r="F9" s="60">
        <f>+'Form 2 - Remuneraciones'!E9</f>
        <v>1</v>
      </c>
      <c r="G9" s="96">
        <f>(D9*E9)*F9*C9</f>
        <v>36000</v>
      </c>
      <c r="H9" s="22">
        <f>G9*$H$7</f>
        <v>180</v>
      </c>
      <c r="I9" s="22">
        <f>G9*$I$7</f>
        <v>180</v>
      </c>
      <c r="J9" s="22">
        <f>G9*$J$7</f>
        <v>4014</v>
      </c>
      <c r="K9" s="22">
        <f>$G9/24</f>
        <v>1500</v>
      </c>
      <c r="L9" s="22">
        <f>(470/12)*D9*E9*F9</f>
        <v>313.33333333333331</v>
      </c>
      <c r="M9" s="22">
        <f>G9/12</f>
        <v>3000</v>
      </c>
      <c r="N9" s="22">
        <v>0</v>
      </c>
      <c r="O9" s="22">
        <v>0</v>
      </c>
      <c r="P9" s="22">
        <f>SUM(H9:O9)</f>
        <v>9187.3333333333321</v>
      </c>
    </row>
    <row r="10" spans="2:16" s="6" customFormat="1" ht="18" customHeight="1" x14ac:dyDescent="0.3">
      <c r="B10" s="16" t="str">
        <f>+'[1]Form 2 - Remuneraciones'!B10</f>
        <v>Especialista vial</v>
      </c>
      <c r="C10" s="17">
        <f>+'[1]Form 2 - Remuneraciones'!F10</f>
        <v>3750</v>
      </c>
      <c r="D10" s="57">
        <f>+'[1]Form 2 - Remuneraciones'!C10</f>
        <v>1</v>
      </c>
      <c r="E10" s="58">
        <f>+'[1]Form 2 - Remuneraciones'!D10</f>
        <v>8</v>
      </c>
      <c r="F10" s="60">
        <f>+'[1]Form 2 - Remuneraciones'!E10</f>
        <v>1</v>
      </c>
      <c r="G10" s="96">
        <f t="shared" ref="G10:G13" si="0">(D10*E10)*F10*C10</f>
        <v>30000</v>
      </c>
      <c r="H10" s="22">
        <f t="shared" ref="H10:H13" si="1">G10*$H$7</f>
        <v>150</v>
      </c>
      <c r="I10" s="22">
        <f t="shared" ref="I10:I13" si="2">G10*$I$7</f>
        <v>150</v>
      </c>
      <c r="J10" s="22">
        <f t="shared" ref="J10:J13" si="3">G10*$J$7</f>
        <v>3345</v>
      </c>
      <c r="K10" s="22">
        <f t="shared" ref="K10:K13" si="4">$G10/24</f>
        <v>1250</v>
      </c>
      <c r="L10" s="22">
        <f t="shared" ref="L10:L13" si="5">(470/12)*D10*E10*F10</f>
        <v>313.33333333333331</v>
      </c>
      <c r="M10" s="22">
        <f t="shared" ref="M10:M13" si="6">G10/12</f>
        <v>2500</v>
      </c>
      <c r="N10" s="22">
        <v>0</v>
      </c>
      <c r="O10" s="22">
        <v>0</v>
      </c>
      <c r="P10" s="22">
        <f t="shared" ref="P10:P13" si="7">SUM(H10:O10)</f>
        <v>7708.333333333333</v>
      </c>
    </row>
    <row r="11" spans="2:16" s="6" customFormat="1" ht="18" customHeight="1" x14ac:dyDescent="0.3">
      <c r="B11" s="16" t="str">
        <f>+'[1]Form 2 - Remuneraciones'!B11</f>
        <v>Especialista en Tráfico</v>
      </c>
      <c r="C11" s="17">
        <f>+'[1]Form 2 - Remuneraciones'!F11</f>
        <v>3750</v>
      </c>
      <c r="D11" s="57">
        <f>+'[1]Form 2 - Remuneraciones'!C11</f>
        <v>1</v>
      </c>
      <c r="E11" s="58">
        <f>+'[1]Form 2 - Remuneraciones'!D11</f>
        <v>8</v>
      </c>
      <c r="F11" s="60">
        <f>+'[1]Form 2 - Remuneraciones'!E11</f>
        <v>1</v>
      </c>
      <c r="G11" s="96">
        <f t="shared" si="0"/>
        <v>30000</v>
      </c>
      <c r="H11" s="22">
        <f t="shared" si="1"/>
        <v>150</v>
      </c>
      <c r="I11" s="22">
        <f t="shared" si="2"/>
        <v>150</v>
      </c>
      <c r="J11" s="22">
        <f t="shared" si="3"/>
        <v>3345</v>
      </c>
      <c r="K11" s="22">
        <f t="shared" si="4"/>
        <v>1250</v>
      </c>
      <c r="L11" s="22">
        <f t="shared" si="5"/>
        <v>313.33333333333331</v>
      </c>
      <c r="M11" s="22">
        <f t="shared" si="6"/>
        <v>2500</v>
      </c>
      <c r="N11" s="22">
        <v>0</v>
      </c>
      <c r="O11" s="22">
        <v>0</v>
      </c>
      <c r="P11" s="22">
        <f t="shared" si="7"/>
        <v>7708.333333333333</v>
      </c>
    </row>
    <row r="12" spans="2:16" s="6" customFormat="1" ht="18" customHeight="1" x14ac:dyDescent="0.3">
      <c r="B12" s="16" t="str">
        <f>+'[1]Form 2 - Remuneraciones'!B12</f>
        <v>Especialista Hidrológico - Hidráulico</v>
      </c>
      <c r="C12" s="17">
        <f>+'[1]Form 2 - Remuneraciones'!F12</f>
        <v>3750</v>
      </c>
      <c r="D12" s="57">
        <f>+'[1]Form 2 - Remuneraciones'!C12</f>
        <v>1</v>
      </c>
      <c r="E12" s="58">
        <f>+'[1]Form 2 - Remuneraciones'!D12</f>
        <v>8</v>
      </c>
      <c r="F12" s="60">
        <f>+'[1]Form 2 - Remuneraciones'!E12</f>
        <v>1</v>
      </c>
      <c r="G12" s="96">
        <f t="shared" si="0"/>
        <v>30000</v>
      </c>
      <c r="H12" s="22">
        <f t="shared" si="1"/>
        <v>150</v>
      </c>
      <c r="I12" s="22">
        <f t="shared" si="2"/>
        <v>150</v>
      </c>
      <c r="J12" s="22">
        <f t="shared" si="3"/>
        <v>3345</v>
      </c>
      <c r="K12" s="22">
        <f t="shared" si="4"/>
        <v>1250</v>
      </c>
      <c r="L12" s="22">
        <f t="shared" si="5"/>
        <v>313.33333333333331</v>
      </c>
      <c r="M12" s="22">
        <f>G12/12</f>
        <v>2500</v>
      </c>
      <c r="N12" s="22">
        <v>0</v>
      </c>
      <c r="O12" s="22">
        <v>0</v>
      </c>
      <c r="P12" s="22">
        <f t="shared" si="7"/>
        <v>7708.333333333333</v>
      </c>
    </row>
    <row r="13" spans="2:16" s="6" customFormat="1" ht="18" customHeight="1" x14ac:dyDescent="0.3">
      <c r="B13" s="16" t="str">
        <f>+'[1]Form 2 - Remuneraciones'!B13</f>
        <v>Especialista en costos y programación</v>
      </c>
      <c r="C13" s="17">
        <f>+'[1]Form 2 - Remuneraciones'!F13</f>
        <v>3000</v>
      </c>
      <c r="D13" s="57">
        <f>+'[1]Form 2 - Remuneraciones'!C13</f>
        <v>1</v>
      </c>
      <c r="E13" s="58">
        <f>+'[1]Form 2 - Remuneraciones'!D13</f>
        <v>8</v>
      </c>
      <c r="F13" s="60">
        <f>+'[1]Form 2 - Remuneraciones'!E13</f>
        <v>0.75</v>
      </c>
      <c r="G13" s="96">
        <f t="shared" si="0"/>
        <v>18000</v>
      </c>
      <c r="H13" s="22">
        <f t="shared" si="1"/>
        <v>90</v>
      </c>
      <c r="I13" s="22">
        <f t="shared" si="2"/>
        <v>90</v>
      </c>
      <c r="J13" s="22">
        <f t="shared" si="3"/>
        <v>2007</v>
      </c>
      <c r="K13" s="22">
        <f t="shared" si="4"/>
        <v>750</v>
      </c>
      <c r="L13" s="22">
        <f t="shared" si="5"/>
        <v>235</v>
      </c>
      <c r="M13" s="22">
        <f t="shared" si="6"/>
        <v>1500</v>
      </c>
      <c r="N13" s="22">
        <v>0</v>
      </c>
      <c r="O13" s="22">
        <v>0</v>
      </c>
      <c r="P13" s="22">
        <f t="shared" si="7"/>
        <v>4672</v>
      </c>
    </row>
    <row r="14" spans="2:16" s="6" customFormat="1" ht="18" customHeight="1" x14ac:dyDescent="0.3">
      <c r="B14" s="172" t="s">
        <v>27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4"/>
      <c r="N14" s="22"/>
      <c r="O14" s="22"/>
      <c r="P14" s="26">
        <f>(SUM(P9:P13))</f>
        <v>36984.333333333328</v>
      </c>
    </row>
    <row r="15" spans="2:16" s="6" customFormat="1" ht="18" customHeight="1" x14ac:dyDescent="0.3">
      <c r="B15" s="161" t="s">
        <v>30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3"/>
    </row>
    <row r="16" spans="2:16" s="6" customFormat="1" ht="18" customHeight="1" x14ac:dyDescent="0.3">
      <c r="B16" s="16" t="str">
        <f>+'Form 2 - Remuneraciones'!B16</f>
        <v>Ing. Auxiliar Vial</v>
      </c>
      <c r="C16" s="17">
        <f>+'Form 2 - Remuneraciones'!F16</f>
        <v>3000</v>
      </c>
      <c r="D16" s="57">
        <f>+'Form 2 - Remuneraciones'!C16</f>
        <v>1</v>
      </c>
      <c r="E16" s="58">
        <f>+'Form 2 - Remuneraciones'!D16</f>
        <v>8</v>
      </c>
      <c r="F16" s="60">
        <f>+'Form 2 - Remuneraciones'!E16</f>
        <v>1</v>
      </c>
      <c r="G16" s="96">
        <f t="shared" ref="G16:G31" si="8">(D16*E16)*F16*C16</f>
        <v>24000</v>
      </c>
      <c r="H16" s="22">
        <f t="shared" ref="H16:H31" si="9">G16*$H$7</f>
        <v>120</v>
      </c>
      <c r="I16" s="22">
        <f t="shared" ref="I16:I31" si="10">G16*$I$7</f>
        <v>120</v>
      </c>
      <c r="J16" s="22">
        <f t="shared" ref="J16:J31" si="11">G16*$J$7</f>
        <v>2676</v>
      </c>
      <c r="K16" s="22">
        <f t="shared" ref="K16:K31" si="12">$G16/24</f>
        <v>1000</v>
      </c>
      <c r="L16" s="22">
        <f t="shared" ref="L16:L31" si="13">(470/12)*D16*E16*F16</f>
        <v>313.33333333333331</v>
      </c>
      <c r="M16" s="22">
        <f t="shared" ref="M16:M31" si="14">G16/12</f>
        <v>2000</v>
      </c>
      <c r="N16" s="22">
        <v>0</v>
      </c>
      <c r="O16" s="22">
        <v>0</v>
      </c>
      <c r="P16" s="22">
        <f t="shared" ref="P16:P31" si="15">SUM(H16:O16)</f>
        <v>6229.333333333333</v>
      </c>
    </row>
    <row r="17" spans="2:16" s="6" customFormat="1" ht="18" customHeight="1" x14ac:dyDescent="0.3">
      <c r="B17" s="16" t="str">
        <f>+'Form 2 - Remuneraciones'!B17</f>
        <v>Ing. Auxiliar de Tráfico</v>
      </c>
      <c r="C17" s="17">
        <f>+'Form 2 - Remuneraciones'!F17</f>
        <v>3000</v>
      </c>
      <c r="D17" s="57">
        <f>+'Form 2 - Remuneraciones'!C17</f>
        <v>1</v>
      </c>
      <c r="E17" s="58">
        <f>+'Form 2 - Remuneraciones'!D17</f>
        <v>8</v>
      </c>
      <c r="F17" s="60">
        <f>+'Form 2 - Remuneraciones'!E17</f>
        <v>1</v>
      </c>
      <c r="G17" s="96">
        <f t="shared" si="8"/>
        <v>24000</v>
      </c>
      <c r="H17" s="22">
        <f t="shared" si="9"/>
        <v>120</v>
      </c>
      <c r="I17" s="22">
        <f t="shared" si="10"/>
        <v>120</v>
      </c>
      <c r="J17" s="22">
        <f t="shared" si="11"/>
        <v>2676</v>
      </c>
      <c r="K17" s="22">
        <f t="shared" si="12"/>
        <v>1000</v>
      </c>
      <c r="L17" s="22">
        <f t="shared" si="13"/>
        <v>313.33333333333331</v>
      </c>
      <c r="M17" s="22">
        <f t="shared" si="14"/>
        <v>2000</v>
      </c>
      <c r="N17" s="22">
        <v>0</v>
      </c>
      <c r="O17" s="22">
        <v>0</v>
      </c>
      <c r="P17" s="22">
        <f t="shared" si="15"/>
        <v>6229.333333333333</v>
      </c>
    </row>
    <row r="18" spans="2:16" s="6" customFormat="1" ht="18" customHeight="1" x14ac:dyDescent="0.3">
      <c r="B18" s="16" t="str">
        <f>+'Form 2 - Remuneraciones'!B18</f>
        <v>Ing. Auxiliar Hidráulico</v>
      </c>
      <c r="C18" s="17">
        <f>+'Form 2 - Remuneraciones'!F18</f>
        <v>3000</v>
      </c>
      <c r="D18" s="57">
        <f>+'Form 2 - Remuneraciones'!C18</f>
        <v>1</v>
      </c>
      <c r="E18" s="58">
        <f>+'Form 2 - Remuneraciones'!D18</f>
        <v>8</v>
      </c>
      <c r="F18" s="60">
        <f>+'Form 2 - Remuneraciones'!E18</f>
        <v>1</v>
      </c>
      <c r="G18" s="96">
        <f t="shared" si="8"/>
        <v>24000</v>
      </c>
      <c r="H18" s="22">
        <f t="shared" si="9"/>
        <v>120</v>
      </c>
      <c r="I18" s="22">
        <f t="shared" si="10"/>
        <v>120</v>
      </c>
      <c r="J18" s="22">
        <f t="shared" si="11"/>
        <v>2676</v>
      </c>
      <c r="K18" s="22">
        <f t="shared" si="12"/>
        <v>1000</v>
      </c>
      <c r="L18" s="22">
        <f t="shared" si="13"/>
        <v>313.33333333333331</v>
      </c>
      <c r="M18" s="22">
        <f t="shared" si="14"/>
        <v>2000</v>
      </c>
      <c r="N18" s="22">
        <v>0</v>
      </c>
      <c r="O18" s="22">
        <v>0</v>
      </c>
      <c r="P18" s="22">
        <f t="shared" si="15"/>
        <v>6229.333333333333</v>
      </c>
    </row>
    <row r="19" spans="2:16" s="6" customFormat="1" ht="18" customHeight="1" x14ac:dyDescent="0.3">
      <c r="B19" s="16" t="str">
        <f>+'Form 2 - Remuneraciones'!B19</f>
        <v>Ing. Auxiliar Sanitario AA.PP</v>
      </c>
      <c r="C19" s="17">
        <f>+'Form 2 - Remuneraciones'!F19</f>
        <v>3000</v>
      </c>
      <c r="D19" s="57">
        <f>+'Form 2 - Remuneraciones'!C19</f>
        <v>1</v>
      </c>
      <c r="E19" s="58">
        <f>+'Form 2 - Remuneraciones'!D19</f>
        <v>8</v>
      </c>
      <c r="F19" s="60">
        <f>+'Form 2 - Remuneraciones'!E19</f>
        <v>1</v>
      </c>
      <c r="G19" s="96">
        <f t="shared" si="8"/>
        <v>24000</v>
      </c>
      <c r="H19" s="22">
        <f t="shared" si="9"/>
        <v>120</v>
      </c>
      <c r="I19" s="22">
        <f t="shared" si="10"/>
        <v>120</v>
      </c>
      <c r="J19" s="22">
        <f t="shared" si="11"/>
        <v>2676</v>
      </c>
      <c r="K19" s="22">
        <f t="shared" si="12"/>
        <v>1000</v>
      </c>
      <c r="L19" s="22">
        <f t="shared" si="13"/>
        <v>313.33333333333331</v>
      </c>
      <c r="M19" s="22">
        <f t="shared" si="14"/>
        <v>2000</v>
      </c>
      <c r="N19" s="22">
        <v>0</v>
      </c>
      <c r="O19" s="22">
        <v>0</v>
      </c>
      <c r="P19" s="22">
        <f t="shared" si="15"/>
        <v>6229.333333333333</v>
      </c>
    </row>
    <row r="20" spans="2:16" s="6" customFormat="1" ht="18" customHeight="1" x14ac:dyDescent="0.3">
      <c r="B20" s="16" t="str">
        <f>+'Form 2 - Remuneraciones'!B20</f>
        <v>Ing. Auxiliar Sanitario AA.SS.</v>
      </c>
      <c r="C20" s="17">
        <f>+'Form 2 - Remuneraciones'!F20</f>
        <v>3000</v>
      </c>
      <c r="D20" s="57">
        <f>+'Form 2 - Remuneraciones'!C20</f>
        <v>1</v>
      </c>
      <c r="E20" s="58">
        <f>+'Form 2 - Remuneraciones'!D20</f>
        <v>8</v>
      </c>
      <c r="F20" s="60">
        <f>+'Form 2 - Remuneraciones'!E20</f>
        <v>1</v>
      </c>
      <c r="G20" s="96">
        <f t="shared" si="8"/>
        <v>24000</v>
      </c>
      <c r="H20" s="22">
        <f t="shared" si="9"/>
        <v>120</v>
      </c>
      <c r="I20" s="22">
        <f t="shared" si="10"/>
        <v>120</v>
      </c>
      <c r="J20" s="22">
        <f t="shared" si="11"/>
        <v>2676</v>
      </c>
      <c r="K20" s="22">
        <f t="shared" si="12"/>
        <v>1000</v>
      </c>
      <c r="L20" s="22">
        <f t="shared" si="13"/>
        <v>313.33333333333331</v>
      </c>
      <c r="M20" s="22">
        <f t="shared" si="14"/>
        <v>2000</v>
      </c>
      <c r="N20" s="22">
        <v>0</v>
      </c>
      <c r="O20" s="22">
        <v>0</v>
      </c>
      <c r="P20" s="22">
        <f t="shared" si="15"/>
        <v>6229.333333333333</v>
      </c>
    </row>
    <row r="21" spans="2:16" s="6" customFormat="1" ht="18" customHeight="1" x14ac:dyDescent="0.3">
      <c r="B21" s="16" t="str">
        <f>+'Form 2 - Remuneraciones'!B21</f>
        <v>Ing. Auxiliar Sanitario AA.LL.</v>
      </c>
      <c r="C21" s="17">
        <f>+'Form 2 - Remuneraciones'!F21</f>
        <v>3000</v>
      </c>
      <c r="D21" s="57">
        <f>+'Form 2 - Remuneraciones'!C21</f>
        <v>1</v>
      </c>
      <c r="E21" s="58">
        <f>+'Form 2 - Remuneraciones'!D21</f>
        <v>8</v>
      </c>
      <c r="F21" s="60">
        <f>+'Form 2 - Remuneraciones'!E21</f>
        <v>1</v>
      </c>
      <c r="G21" s="96">
        <f t="shared" si="8"/>
        <v>24000</v>
      </c>
      <c r="H21" s="22">
        <f t="shared" si="9"/>
        <v>120</v>
      </c>
      <c r="I21" s="22">
        <f t="shared" si="10"/>
        <v>120</v>
      </c>
      <c r="J21" s="22">
        <f t="shared" si="11"/>
        <v>2676</v>
      </c>
      <c r="K21" s="22">
        <f t="shared" si="12"/>
        <v>1000</v>
      </c>
      <c r="L21" s="22">
        <f t="shared" si="13"/>
        <v>313.33333333333331</v>
      </c>
      <c r="M21" s="22">
        <f t="shared" si="14"/>
        <v>2000</v>
      </c>
      <c r="N21" s="22">
        <v>0</v>
      </c>
      <c r="O21" s="22">
        <v>0</v>
      </c>
      <c r="P21" s="22">
        <f t="shared" si="15"/>
        <v>6229.333333333333</v>
      </c>
    </row>
    <row r="22" spans="2:16" s="6" customFormat="1" ht="21" customHeight="1" x14ac:dyDescent="0.3">
      <c r="B22" s="16" t="str">
        <f>+'Form 2 - Remuneraciones'!B22</f>
        <v>Asesor Geólogo-Geotécnico</v>
      </c>
      <c r="C22" s="17">
        <f>+'Form 2 - Remuneraciones'!F22</f>
        <v>3500</v>
      </c>
      <c r="D22" s="57">
        <f>+'Form 2 - Remuneraciones'!C22</f>
        <v>1</v>
      </c>
      <c r="E22" s="58">
        <f>+'Form 2 - Remuneraciones'!D22</f>
        <v>8</v>
      </c>
      <c r="F22" s="60">
        <f>+'Form 2 - Remuneraciones'!E22</f>
        <v>1</v>
      </c>
      <c r="G22" s="96">
        <f t="shared" si="8"/>
        <v>28000</v>
      </c>
      <c r="H22" s="22">
        <f t="shared" si="9"/>
        <v>140</v>
      </c>
      <c r="I22" s="22">
        <f t="shared" si="10"/>
        <v>140</v>
      </c>
      <c r="J22" s="22">
        <f t="shared" si="11"/>
        <v>3122</v>
      </c>
      <c r="K22" s="22">
        <f t="shared" si="12"/>
        <v>1166.6666666666667</v>
      </c>
      <c r="L22" s="22">
        <f t="shared" si="13"/>
        <v>313.33333333333331</v>
      </c>
      <c r="M22" s="22">
        <f t="shared" si="14"/>
        <v>2333.3333333333335</v>
      </c>
      <c r="N22" s="22">
        <v>0</v>
      </c>
      <c r="O22" s="22">
        <v>0</v>
      </c>
      <c r="P22" s="22">
        <f t="shared" si="15"/>
        <v>7215.3333333333339</v>
      </c>
    </row>
    <row r="23" spans="2:16" s="6" customFormat="1" ht="21" customHeight="1" x14ac:dyDescent="0.3">
      <c r="B23" s="16" t="str">
        <f>+'Form 2 - Remuneraciones'!B23</f>
        <v>Asesor Estructural</v>
      </c>
      <c r="C23" s="17">
        <f>+'Form 2 - Remuneraciones'!F23</f>
        <v>3500</v>
      </c>
      <c r="D23" s="57">
        <f>+'Form 2 - Remuneraciones'!C23</f>
        <v>1</v>
      </c>
      <c r="E23" s="58">
        <f>+'Form 2 - Remuneraciones'!D23</f>
        <v>8</v>
      </c>
      <c r="F23" s="60">
        <f>+'Form 2 - Remuneraciones'!E23</f>
        <v>1</v>
      </c>
      <c r="G23" s="96">
        <f t="shared" si="8"/>
        <v>28000</v>
      </c>
      <c r="H23" s="22">
        <f t="shared" si="9"/>
        <v>140</v>
      </c>
      <c r="I23" s="22">
        <f t="shared" si="10"/>
        <v>140</v>
      </c>
      <c r="J23" s="22">
        <f t="shared" si="11"/>
        <v>3122</v>
      </c>
      <c r="K23" s="22">
        <f t="shared" si="12"/>
        <v>1166.6666666666667</v>
      </c>
      <c r="L23" s="22">
        <f t="shared" si="13"/>
        <v>313.33333333333331</v>
      </c>
      <c r="M23" s="22">
        <f t="shared" si="14"/>
        <v>2333.3333333333335</v>
      </c>
      <c r="N23" s="22">
        <v>0</v>
      </c>
      <c r="O23" s="22">
        <v>0</v>
      </c>
      <c r="P23" s="22">
        <f t="shared" si="15"/>
        <v>7215.3333333333339</v>
      </c>
    </row>
    <row r="24" spans="2:16" s="6" customFormat="1" ht="21" customHeight="1" x14ac:dyDescent="0.3">
      <c r="B24" s="16" t="str">
        <f>+'Form 2 - Remuneraciones'!B24</f>
        <v>Asesor Eléctrico</v>
      </c>
      <c r="C24" s="17">
        <f>+'Form 2 - Remuneraciones'!F24</f>
        <v>3500</v>
      </c>
      <c r="D24" s="57">
        <f>+'Form 2 - Remuneraciones'!C24</f>
        <v>1</v>
      </c>
      <c r="E24" s="58">
        <f>+'Form 2 - Remuneraciones'!D24</f>
        <v>8</v>
      </c>
      <c r="F24" s="60">
        <f>+'Form 2 - Remuneraciones'!E24</f>
        <v>1</v>
      </c>
      <c r="G24" s="96">
        <f t="shared" si="8"/>
        <v>28000</v>
      </c>
      <c r="H24" s="22">
        <f t="shared" si="9"/>
        <v>140</v>
      </c>
      <c r="I24" s="22">
        <f t="shared" si="10"/>
        <v>140</v>
      </c>
      <c r="J24" s="22">
        <f t="shared" si="11"/>
        <v>3122</v>
      </c>
      <c r="K24" s="22">
        <f t="shared" si="12"/>
        <v>1166.6666666666667</v>
      </c>
      <c r="L24" s="22">
        <f t="shared" si="13"/>
        <v>313.33333333333331</v>
      </c>
      <c r="M24" s="22">
        <f t="shared" si="14"/>
        <v>2333.3333333333335</v>
      </c>
      <c r="N24" s="22">
        <v>0</v>
      </c>
      <c r="O24" s="22">
        <v>0</v>
      </c>
      <c r="P24" s="22">
        <f t="shared" si="15"/>
        <v>7215.3333333333339</v>
      </c>
    </row>
    <row r="25" spans="2:16" s="6" customFormat="1" ht="21" customHeight="1" x14ac:dyDescent="0.3">
      <c r="B25" s="16" t="str">
        <f>+'Form 2 - Remuneraciones'!B25</f>
        <v>Asesor Mecánico</v>
      </c>
      <c r="C25" s="17">
        <f>+'Form 2 - Remuneraciones'!F25</f>
        <v>3000</v>
      </c>
      <c r="D25" s="57">
        <f>+'Form 2 - Remuneraciones'!C25</f>
        <v>1</v>
      </c>
      <c r="E25" s="58">
        <f>+'Form 2 - Remuneraciones'!D25</f>
        <v>8</v>
      </c>
      <c r="F25" s="60">
        <f>+'Form 2 - Remuneraciones'!E25</f>
        <v>1</v>
      </c>
      <c r="G25" s="96">
        <f t="shared" si="8"/>
        <v>24000</v>
      </c>
      <c r="H25" s="22">
        <f t="shared" si="9"/>
        <v>120</v>
      </c>
      <c r="I25" s="22">
        <f t="shared" si="10"/>
        <v>120</v>
      </c>
      <c r="J25" s="22">
        <f t="shared" si="11"/>
        <v>2676</v>
      </c>
      <c r="K25" s="22">
        <f t="shared" si="12"/>
        <v>1000</v>
      </c>
      <c r="L25" s="22">
        <f t="shared" si="13"/>
        <v>313.33333333333331</v>
      </c>
      <c r="M25" s="22">
        <f t="shared" si="14"/>
        <v>2000</v>
      </c>
      <c r="N25" s="22">
        <v>0</v>
      </c>
      <c r="O25" s="22">
        <v>0</v>
      </c>
      <c r="P25" s="22">
        <f t="shared" si="15"/>
        <v>6229.333333333333</v>
      </c>
    </row>
    <row r="26" spans="2:16" s="6" customFormat="1" ht="21" customHeight="1" x14ac:dyDescent="0.3">
      <c r="B26" s="16" t="str">
        <f>+'Form 2 - Remuneraciones'!B26</f>
        <v>Abogado</v>
      </c>
      <c r="C26" s="17">
        <f>+'Form 2 - Remuneraciones'!F26</f>
        <v>3500</v>
      </c>
      <c r="D26" s="57">
        <f>+'Form 2 - Remuneraciones'!C26</f>
        <v>1</v>
      </c>
      <c r="E26" s="58">
        <f>+'Form 2 - Remuneraciones'!D26</f>
        <v>8</v>
      </c>
      <c r="F26" s="60">
        <f>+'Form 2 - Remuneraciones'!E26</f>
        <v>0.5</v>
      </c>
      <c r="G26" s="96">
        <f t="shared" si="8"/>
        <v>14000</v>
      </c>
      <c r="H26" s="22">
        <f t="shared" si="9"/>
        <v>70</v>
      </c>
      <c r="I26" s="22">
        <f t="shared" si="10"/>
        <v>70</v>
      </c>
      <c r="J26" s="22">
        <f t="shared" si="11"/>
        <v>1561</v>
      </c>
      <c r="K26" s="22">
        <f t="shared" si="12"/>
        <v>583.33333333333337</v>
      </c>
      <c r="L26" s="22">
        <f t="shared" si="13"/>
        <v>156.66666666666666</v>
      </c>
      <c r="M26" s="22">
        <f t="shared" si="14"/>
        <v>1166.6666666666667</v>
      </c>
      <c r="N26" s="22">
        <v>0</v>
      </c>
      <c r="O26" s="22">
        <v>0</v>
      </c>
      <c r="P26" s="22">
        <f t="shared" si="15"/>
        <v>3607.666666666667</v>
      </c>
    </row>
    <row r="27" spans="2:16" s="6" customFormat="1" ht="18" customHeight="1" x14ac:dyDescent="0.3">
      <c r="B27" s="16" t="str">
        <f>+'Form 2 - Remuneraciones'!B27</f>
        <v>Economista</v>
      </c>
      <c r="C27" s="17">
        <f>+'Form 2 - Remuneraciones'!F27</f>
        <v>3000</v>
      </c>
      <c r="D27" s="57">
        <f>+'Form 2 - Remuneraciones'!C27</f>
        <v>1</v>
      </c>
      <c r="E27" s="58">
        <f>+'Form 2 - Remuneraciones'!D27</f>
        <v>8</v>
      </c>
      <c r="F27" s="60">
        <f>+'Form 2 - Remuneraciones'!E27</f>
        <v>0.75</v>
      </c>
      <c r="G27" s="96">
        <f t="shared" si="8"/>
        <v>18000</v>
      </c>
      <c r="H27" s="22">
        <f t="shared" si="9"/>
        <v>90</v>
      </c>
      <c r="I27" s="22">
        <f t="shared" si="10"/>
        <v>90</v>
      </c>
      <c r="J27" s="22">
        <f t="shared" si="11"/>
        <v>2007</v>
      </c>
      <c r="K27" s="22">
        <f t="shared" si="12"/>
        <v>750</v>
      </c>
      <c r="L27" s="22">
        <f t="shared" si="13"/>
        <v>235</v>
      </c>
      <c r="M27" s="22">
        <f t="shared" si="14"/>
        <v>1500</v>
      </c>
      <c r="N27" s="22">
        <v>0</v>
      </c>
      <c r="O27" s="22">
        <v>0</v>
      </c>
      <c r="P27" s="22">
        <f t="shared" si="15"/>
        <v>4672</v>
      </c>
    </row>
    <row r="28" spans="2:16" s="6" customFormat="1" ht="18" customHeight="1" x14ac:dyDescent="0.3">
      <c r="B28" s="16" t="str">
        <f>+'Form 2 - Remuneraciones'!B28</f>
        <v>Coordinador Técnico</v>
      </c>
      <c r="C28" s="17">
        <f>+'Form 2 - Remuneraciones'!F28</f>
        <v>2850</v>
      </c>
      <c r="D28" s="57">
        <f>+'Form 2 - Remuneraciones'!C28</f>
        <v>1</v>
      </c>
      <c r="E28" s="58">
        <f>+'Form 2 - Remuneraciones'!D28</f>
        <v>8</v>
      </c>
      <c r="F28" s="60">
        <f>+'Form 2 - Remuneraciones'!E28</f>
        <v>1</v>
      </c>
      <c r="G28" s="96">
        <f t="shared" si="8"/>
        <v>22800</v>
      </c>
      <c r="H28" s="22">
        <f t="shared" si="9"/>
        <v>114</v>
      </c>
      <c r="I28" s="22">
        <f t="shared" si="10"/>
        <v>114</v>
      </c>
      <c r="J28" s="22">
        <f t="shared" si="11"/>
        <v>2542.1999999999998</v>
      </c>
      <c r="K28" s="22">
        <f t="shared" si="12"/>
        <v>950</v>
      </c>
      <c r="L28" s="22">
        <f t="shared" si="13"/>
        <v>313.33333333333331</v>
      </c>
      <c r="M28" s="22">
        <f t="shared" si="14"/>
        <v>1900</v>
      </c>
      <c r="N28" s="22">
        <v>0</v>
      </c>
      <c r="O28" s="22">
        <v>0</v>
      </c>
      <c r="P28" s="22">
        <f t="shared" si="15"/>
        <v>5933.5333333333328</v>
      </c>
    </row>
    <row r="29" spans="2:16" s="6" customFormat="1" ht="18" customHeight="1" x14ac:dyDescent="0.3">
      <c r="B29" s="16" t="str">
        <f>+'Form 2 - Remuneraciones'!B29</f>
        <v>Ingeniero de Campo</v>
      </c>
      <c r="C29" s="17">
        <f>+'Form 2 - Remuneraciones'!F29</f>
        <v>1800</v>
      </c>
      <c r="D29" s="57">
        <f>+'Form 2 - Remuneraciones'!C29</f>
        <v>1</v>
      </c>
      <c r="E29" s="58">
        <f>+'Form 2 - Remuneraciones'!D29</f>
        <v>8</v>
      </c>
      <c r="F29" s="60">
        <f>+'Form 2 - Remuneraciones'!E29</f>
        <v>1</v>
      </c>
      <c r="G29" s="96">
        <f t="shared" si="8"/>
        <v>14400</v>
      </c>
      <c r="H29" s="22">
        <f t="shared" si="9"/>
        <v>72</v>
      </c>
      <c r="I29" s="22">
        <f t="shared" si="10"/>
        <v>72</v>
      </c>
      <c r="J29" s="22">
        <f t="shared" si="11"/>
        <v>1605.6000000000001</v>
      </c>
      <c r="K29" s="22">
        <f t="shared" si="12"/>
        <v>600</v>
      </c>
      <c r="L29" s="22">
        <f t="shared" si="13"/>
        <v>313.33333333333331</v>
      </c>
      <c r="M29" s="22">
        <f t="shared" si="14"/>
        <v>1200</v>
      </c>
      <c r="N29" s="22">
        <v>0</v>
      </c>
      <c r="O29" s="22">
        <v>0</v>
      </c>
      <c r="P29" s="22">
        <f t="shared" si="15"/>
        <v>3862.9333333333338</v>
      </c>
    </row>
    <row r="30" spans="2:16" s="6" customFormat="1" ht="18" customHeight="1" x14ac:dyDescent="0.3">
      <c r="B30" s="16" t="str">
        <f>+'Form 2 - Remuneraciones'!B30</f>
        <v>Especialista Social</v>
      </c>
      <c r="C30" s="17">
        <f>+'Form 2 - Remuneraciones'!F30</f>
        <v>2000</v>
      </c>
      <c r="D30" s="57">
        <f>+'Form 2 - Remuneraciones'!C30</f>
        <v>1</v>
      </c>
      <c r="E30" s="58">
        <f>+'Form 2 - Remuneraciones'!D30</f>
        <v>8</v>
      </c>
      <c r="F30" s="60">
        <f>+'Form 2 - Remuneraciones'!E30</f>
        <v>0.5</v>
      </c>
      <c r="G30" s="96">
        <f t="shared" si="8"/>
        <v>8000</v>
      </c>
      <c r="H30" s="22">
        <f t="shared" si="9"/>
        <v>40</v>
      </c>
      <c r="I30" s="22">
        <f t="shared" si="10"/>
        <v>40</v>
      </c>
      <c r="J30" s="22">
        <f t="shared" si="11"/>
        <v>892</v>
      </c>
      <c r="K30" s="22">
        <f t="shared" si="12"/>
        <v>333.33333333333331</v>
      </c>
      <c r="L30" s="22">
        <f t="shared" si="13"/>
        <v>156.66666666666666</v>
      </c>
      <c r="M30" s="22">
        <f t="shared" si="14"/>
        <v>666.66666666666663</v>
      </c>
      <c r="N30" s="22">
        <v>0</v>
      </c>
      <c r="O30" s="22">
        <v>0</v>
      </c>
      <c r="P30" s="22">
        <f t="shared" si="15"/>
        <v>2128.6666666666665</v>
      </c>
    </row>
    <row r="31" spans="2:16" s="6" customFormat="1" ht="18" customHeight="1" x14ac:dyDescent="0.3">
      <c r="B31" s="16" t="str">
        <f>+'Form 2 - Remuneraciones'!B31</f>
        <v>Dibujantes</v>
      </c>
      <c r="C31" s="17">
        <f>+'Form 2 - Remuneraciones'!F31</f>
        <v>900</v>
      </c>
      <c r="D31" s="57">
        <f>+'Form 2 - Remuneraciones'!C31</f>
        <v>2</v>
      </c>
      <c r="E31" s="58">
        <f>+'Form 2 - Remuneraciones'!D31</f>
        <v>8</v>
      </c>
      <c r="F31" s="60">
        <f>+'Form 2 - Remuneraciones'!E31</f>
        <v>1</v>
      </c>
      <c r="G31" s="96">
        <f t="shared" si="8"/>
        <v>14400</v>
      </c>
      <c r="H31" s="22">
        <f t="shared" si="9"/>
        <v>72</v>
      </c>
      <c r="I31" s="22">
        <f t="shared" si="10"/>
        <v>72</v>
      </c>
      <c r="J31" s="22">
        <f t="shared" si="11"/>
        <v>1605.6000000000001</v>
      </c>
      <c r="K31" s="22">
        <f t="shared" si="12"/>
        <v>600</v>
      </c>
      <c r="L31" s="22">
        <f t="shared" si="13"/>
        <v>626.66666666666663</v>
      </c>
      <c r="M31" s="22">
        <f t="shared" si="14"/>
        <v>1200</v>
      </c>
      <c r="N31" s="22">
        <v>0</v>
      </c>
      <c r="O31" s="22">
        <v>0</v>
      </c>
      <c r="P31" s="22">
        <f t="shared" si="15"/>
        <v>4176.2666666666664</v>
      </c>
    </row>
    <row r="32" spans="2:16" s="6" customFormat="1" ht="18" customHeight="1" x14ac:dyDescent="0.3">
      <c r="B32" s="172" t="s">
        <v>28</v>
      </c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4"/>
      <c r="N32" s="25"/>
      <c r="O32" s="25"/>
      <c r="P32" s="26">
        <f>(SUM(P16:P31))</f>
        <v>89632.400000000023</v>
      </c>
    </row>
    <row r="33" spans="2:16" x14ac:dyDescent="0.25">
      <c r="B33" s="168" t="s">
        <v>32</v>
      </c>
      <c r="C33" s="169"/>
      <c r="D33" s="169"/>
      <c r="E33" s="169"/>
      <c r="F33" s="169"/>
      <c r="G33" s="169"/>
      <c r="H33" s="169"/>
      <c r="I33" s="169"/>
      <c r="J33" s="169"/>
      <c r="K33" s="170"/>
      <c r="L33" s="171">
        <f>(+P14+P32)</f>
        <v>126616.73333333335</v>
      </c>
      <c r="M33" s="169"/>
      <c r="N33" s="169"/>
      <c r="O33" s="169"/>
      <c r="P33" s="170"/>
    </row>
    <row r="34" spans="2:16" x14ac:dyDescent="0.25">
      <c r="G34" s="24"/>
    </row>
    <row r="35" spans="2:16" x14ac:dyDescent="0.25">
      <c r="C35" s="20"/>
      <c r="D35" s="21"/>
      <c r="G35" s="24"/>
    </row>
    <row r="36" spans="2:16" x14ac:dyDescent="0.25">
      <c r="G36" s="24"/>
    </row>
    <row r="37" spans="2:16" x14ac:dyDescent="0.25">
      <c r="G37" s="24"/>
    </row>
    <row r="38" spans="2:16" x14ac:dyDescent="0.25">
      <c r="G38" s="24"/>
    </row>
    <row r="39" spans="2:16" x14ac:dyDescent="0.25">
      <c r="G39" s="24"/>
    </row>
    <row r="40" spans="2:16" x14ac:dyDescent="0.25">
      <c r="G40" s="24"/>
    </row>
    <row r="41" spans="2:16" x14ac:dyDescent="0.25">
      <c r="G41" s="24"/>
    </row>
    <row r="42" spans="2:16" x14ac:dyDescent="0.25">
      <c r="G42" s="24"/>
    </row>
    <row r="43" spans="2:16" x14ac:dyDescent="0.25">
      <c r="G43" s="24"/>
    </row>
  </sheetData>
  <mergeCells count="18">
    <mergeCell ref="B2:P2"/>
    <mergeCell ref="B3:P3"/>
    <mergeCell ref="B6:B7"/>
    <mergeCell ref="B8:P8"/>
    <mergeCell ref="C6:C7"/>
    <mergeCell ref="D6:D7"/>
    <mergeCell ref="K6:K7"/>
    <mergeCell ref="M6:M7"/>
    <mergeCell ref="P6:P7"/>
    <mergeCell ref="N6:N7"/>
    <mergeCell ref="E6:F6"/>
    <mergeCell ref="E7:F7"/>
    <mergeCell ref="G6:G7"/>
    <mergeCell ref="B33:K33"/>
    <mergeCell ref="L33:P33"/>
    <mergeCell ref="B14:M14"/>
    <mergeCell ref="B32:M32"/>
    <mergeCell ref="B15:P1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I47"/>
  <sheetViews>
    <sheetView topLeftCell="A4" workbookViewId="0">
      <selection activeCell="I21" sqref="I21"/>
    </sheetView>
  </sheetViews>
  <sheetFormatPr baseColWidth="10" defaultColWidth="11.44140625" defaultRowHeight="13.2" x14ac:dyDescent="0.3"/>
  <cols>
    <col min="1" max="1" width="2.6640625" style="6" customWidth="1"/>
    <col min="2" max="2" width="53.109375" style="6" customWidth="1"/>
    <col min="3" max="3" width="10" style="6" customWidth="1"/>
    <col min="4" max="4" width="10.5546875" style="6" customWidth="1"/>
    <col min="5" max="5" width="11.5546875" style="6" bestFit="1" customWidth="1"/>
    <col min="6" max="6" width="17.109375" style="6" customWidth="1"/>
    <col min="7" max="7" width="13.21875" style="6" bestFit="1" customWidth="1"/>
    <col min="8" max="8" width="11.5546875" style="6" bestFit="1" customWidth="1"/>
    <col min="9" max="9" width="14.33203125" style="6" customWidth="1"/>
    <col min="10" max="10" width="11.5546875" style="6" bestFit="1" customWidth="1"/>
    <col min="11" max="16384" width="11.44140625" style="6"/>
  </cols>
  <sheetData>
    <row r="2" spans="2:9" ht="123.6" customHeight="1" x14ac:dyDescent="0.3">
      <c r="B2" s="151"/>
      <c r="C2" s="151"/>
      <c r="D2" s="151"/>
      <c r="E2" s="151"/>
      <c r="F2" s="151"/>
      <c r="G2" s="151"/>
    </row>
    <row r="3" spans="2:9" ht="56.25" customHeight="1" x14ac:dyDescent="0.3">
      <c r="B3" s="14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5"/>
      <c r="D3" s="145"/>
      <c r="E3" s="145"/>
      <c r="F3" s="145"/>
      <c r="G3" s="145"/>
    </row>
    <row r="4" spans="2:9" x14ac:dyDescent="0.3">
      <c r="B4" s="37" t="s">
        <v>62</v>
      </c>
      <c r="H4" s="8"/>
      <c r="I4" s="9"/>
    </row>
    <row r="5" spans="2:9" x14ac:dyDescent="0.3">
      <c r="B5" s="191" t="s">
        <v>16</v>
      </c>
      <c r="C5" s="190" t="s">
        <v>29</v>
      </c>
      <c r="D5" s="190" t="s">
        <v>31</v>
      </c>
      <c r="E5" s="190" t="s">
        <v>47</v>
      </c>
      <c r="F5" s="79" t="s">
        <v>17</v>
      </c>
      <c r="G5" s="79" t="s">
        <v>0</v>
      </c>
    </row>
    <row r="6" spans="2:9" x14ac:dyDescent="0.3">
      <c r="B6" s="191"/>
      <c r="C6" s="190"/>
      <c r="D6" s="190"/>
      <c r="E6" s="190"/>
      <c r="F6" s="79" t="s">
        <v>18</v>
      </c>
      <c r="G6" s="79" t="s">
        <v>1</v>
      </c>
    </row>
    <row r="7" spans="2:9" ht="13.5" customHeight="1" x14ac:dyDescent="0.3">
      <c r="B7" s="189" t="s">
        <v>57</v>
      </c>
      <c r="C7" s="189"/>
      <c r="D7" s="189"/>
      <c r="E7" s="189"/>
      <c r="F7" s="189"/>
      <c r="G7" s="189"/>
    </row>
    <row r="8" spans="2:9" ht="13.5" customHeight="1" x14ac:dyDescent="0.3">
      <c r="B8" s="27"/>
      <c r="C8" s="28"/>
      <c r="D8" s="28"/>
      <c r="E8" s="29"/>
      <c r="F8" s="30"/>
      <c r="G8" s="30"/>
    </row>
    <row r="9" spans="2:9" ht="13.5" customHeight="1" x14ac:dyDescent="0.3">
      <c r="B9" s="27"/>
      <c r="C9" s="28"/>
      <c r="D9" s="28"/>
      <c r="E9" s="29"/>
      <c r="F9" s="30"/>
      <c r="G9" s="30">
        <f>ROUND(D9*E9*F9,2)</f>
        <v>0</v>
      </c>
    </row>
    <row r="10" spans="2:9" ht="13.5" customHeight="1" x14ac:dyDescent="0.3">
      <c r="B10" s="184" t="s">
        <v>38</v>
      </c>
      <c r="C10" s="184"/>
      <c r="D10" s="184"/>
      <c r="E10" s="184"/>
      <c r="F10" s="184"/>
      <c r="G10" s="31">
        <f>SUM(G8:G9)</f>
        <v>0</v>
      </c>
    </row>
    <row r="11" spans="2:9" ht="13.5" customHeight="1" x14ac:dyDescent="0.3">
      <c r="B11" s="185" t="s">
        <v>82</v>
      </c>
      <c r="C11" s="185"/>
      <c r="D11" s="185"/>
      <c r="E11" s="185"/>
      <c r="F11" s="185"/>
      <c r="G11" s="185"/>
    </row>
    <row r="12" spans="2:9" ht="13.5" customHeight="1" x14ac:dyDescent="0.3">
      <c r="B12" s="102" t="s">
        <v>118</v>
      </c>
      <c r="C12" s="33" t="s">
        <v>119</v>
      </c>
      <c r="D12" s="33">
        <v>20</v>
      </c>
      <c r="E12" s="90"/>
      <c r="F12" s="50">
        <v>405</v>
      </c>
      <c r="G12" s="50">
        <f>D12*F12</f>
        <v>8100</v>
      </c>
    </row>
    <row r="13" spans="2:9" ht="13.5" customHeight="1" x14ac:dyDescent="0.3">
      <c r="B13" s="32" t="s">
        <v>120</v>
      </c>
      <c r="C13" s="33" t="s">
        <v>121</v>
      </c>
      <c r="D13" s="33">
        <v>1</v>
      </c>
      <c r="E13" s="90"/>
      <c r="F13" s="59">
        <v>20221.7</v>
      </c>
      <c r="G13" s="50">
        <f t="shared" ref="G13:G20" si="0">D13*F13</f>
        <v>20221.7</v>
      </c>
    </row>
    <row r="14" spans="2:9" ht="13.5" customHeight="1" x14ac:dyDescent="0.3">
      <c r="B14" s="102" t="s">
        <v>122</v>
      </c>
      <c r="C14" s="103" t="s">
        <v>121</v>
      </c>
      <c r="D14" s="103">
        <v>1</v>
      </c>
      <c r="E14" s="90"/>
      <c r="F14" s="104">
        <v>6000</v>
      </c>
      <c r="G14" s="50">
        <f t="shared" si="0"/>
        <v>6000</v>
      </c>
    </row>
    <row r="15" spans="2:9" ht="13.5" customHeight="1" x14ac:dyDescent="0.3">
      <c r="B15" s="32" t="s">
        <v>123</v>
      </c>
      <c r="C15" s="33" t="s">
        <v>124</v>
      </c>
      <c r="D15" s="33">
        <v>200</v>
      </c>
      <c r="E15" s="90"/>
      <c r="F15" s="59">
        <v>280</v>
      </c>
      <c r="G15" s="50">
        <f t="shared" si="0"/>
        <v>56000</v>
      </c>
    </row>
    <row r="16" spans="2:9" ht="13.5" customHeight="1" x14ac:dyDescent="0.3">
      <c r="B16" s="32" t="s">
        <v>125</v>
      </c>
      <c r="C16" s="33" t="s">
        <v>126</v>
      </c>
      <c r="D16" s="33">
        <v>10000</v>
      </c>
      <c r="E16" s="90"/>
      <c r="F16" s="105">
        <v>13</v>
      </c>
      <c r="G16" s="50">
        <f t="shared" si="0"/>
        <v>130000</v>
      </c>
    </row>
    <row r="17" spans="2:9" ht="13.5" customHeight="1" x14ac:dyDescent="0.3">
      <c r="B17" s="32" t="s">
        <v>127</v>
      </c>
      <c r="C17" s="33" t="s">
        <v>126</v>
      </c>
      <c r="D17" s="33">
        <v>40</v>
      </c>
      <c r="E17" s="90"/>
      <c r="F17" s="59">
        <v>1700</v>
      </c>
      <c r="G17" s="50">
        <f t="shared" si="0"/>
        <v>68000</v>
      </c>
    </row>
    <row r="18" spans="2:9" ht="13.5" customHeight="1" x14ac:dyDescent="0.3">
      <c r="B18" s="32" t="s">
        <v>128</v>
      </c>
      <c r="C18" s="33" t="s">
        <v>129</v>
      </c>
      <c r="D18" s="33">
        <v>50</v>
      </c>
      <c r="E18" s="90"/>
      <c r="F18" s="59">
        <v>740</v>
      </c>
      <c r="G18" s="50">
        <f t="shared" si="0"/>
        <v>37000</v>
      </c>
    </row>
    <row r="19" spans="2:9" ht="13.5" customHeight="1" x14ac:dyDescent="0.3">
      <c r="B19" s="32" t="s">
        <v>130</v>
      </c>
      <c r="C19" s="33" t="s">
        <v>129</v>
      </c>
      <c r="D19" s="33">
        <v>10</v>
      </c>
      <c r="E19" s="90"/>
      <c r="F19" s="59">
        <v>470</v>
      </c>
      <c r="G19" s="50">
        <f t="shared" si="0"/>
        <v>4700</v>
      </c>
    </row>
    <row r="20" spans="2:9" ht="13.5" customHeight="1" x14ac:dyDescent="0.3">
      <c r="B20" s="32" t="s">
        <v>151</v>
      </c>
      <c r="C20" s="33" t="s">
        <v>121</v>
      </c>
      <c r="D20" s="33">
        <v>1</v>
      </c>
      <c r="E20" s="34"/>
      <c r="F20" s="59">
        <v>15000</v>
      </c>
      <c r="G20" s="50">
        <f t="shared" si="0"/>
        <v>15000</v>
      </c>
    </row>
    <row r="21" spans="2:9" ht="13.5" customHeight="1" x14ac:dyDescent="0.3">
      <c r="B21" s="184" t="s">
        <v>44</v>
      </c>
      <c r="C21" s="184"/>
      <c r="D21" s="184"/>
      <c r="E21" s="184"/>
      <c r="F21" s="184"/>
      <c r="G21" s="31">
        <f>SUM(G12:G20)</f>
        <v>345021.7</v>
      </c>
      <c r="H21" s="9"/>
      <c r="I21" s="196"/>
    </row>
    <row r="22" spans="2:9" ht="13.5" customHeight="1" x14ac:dyDescent="0.3">
      <c r="B22" s="185" t="s">
        <v>83</v>
      </c>
      <c r="C22" s="185"/>
      <c r="D22" s="185"/>
      <c r="E22" s="185"/>
      <c r="F22" s="185"/>
      <c r="G22" s="185"/>
    </row>
    <row r="23" spans="2:9" ht="13.5" customHeight="1" x14ac:dyDescent="0.3">
      <c r="B23" s="32"/>
      <c r="C23" s="33"/>
      <c r="D23" s="33"/>
      <c r="E23" s="36"/>
      <c r="F23" s="59"/>
      <c r="G23" s="50"/>
    </row>
    <row r="24" spans="2:9" ht="13.5" customHeight="1" x14ac:dyDescent="0.3">
      <c r="B24" s="184" t="s">
        <v>39</v>
      </c>
      <c r="C24" s="184"/>
      <c r="D24" s="184"/>
      <c r="E24" s="184"/>
      <c r="F24" s="184"/>
      <c r="G24" s="31">
        <f>SUM(G23:G23)</f>
        <v>0</v>
      </c>
    </row>
    <row r="25" spans="2:9" ht="13.5" customHeight="1" x14ac:dyDescent="0.3">
      <c r="B25" s="186" t="s">
        <v>58</v>
      </c>
      <c r="C25" s="187"/>
      <c r="D25" s="187"/>
      <c r="E25" s="187"/>
      <c r="F25" s="187"/>
      <c r="G25" s="188"/>
    </row>
    <row r="26" spans="2:9" s="71" customFormat="1" ht="25.95" customHeight="1" x14ac:dyDescent="0.3">
      <c r="B26" s="32" t="s">
        <v>133</v>
      </c>
      <c r="C26" s="106" t="s">
        <v>131</v>
      </c>
      <c r="D26" s="106">
        <v>1</v>
      </c>
      <c r="E26" s="107">
        <v>8</v>
      </c>
      <c r="F26" s="108">
        <v>1000</v>
      </c>
      <c r="G26" s="108">
        <f>D26*E26*F26</f>
        <v>8000</v>
      </c>
    </row>
    <row r="27" spans="2:9" s="71" customFormat="1" ht="25.95" customHeight="1" x14ac:dyDescent="0.3">
      <c r="B27" s="32" t="s">
        <v>132</v>
      </c>
      <c r="C27" s="106" t="s">
        <v>131</v>
      </c>
      <c r="D27" s="106">
        <v>1</v>
      </c>
      <c r="E27" s="107">
        <v>8</v>
      </c>
      <c r="F27" s="108">
        <v>1200</v>
      </c>
      <c r="G27" s="108">
        <f>D27*E27*F27</f>
        <v>9600</v>
      </c>
    </row>
    <row r="28" spans="2:9" ht="13.5" customHeight="1" x14ac:dyDescent="0.3">
      <c r="B28" s="184" t="s">
        <v>40</v>
      </c>
      <c r="C28" s="184"/>
      <c r="D28" s="184"/>
      <c r="E28" s="184"/>
      <c r="F28" s="184"/>
      <c r="G28" s="31">
        <f>SUM(G26:G27)</f>
        <v>17600</v>
      </c>
    </row>
    <row r="29" spans="2:9" ht="13.5" customHeight="1" x14ac:dyDescent="0.3">
      <c r="B29" s="185" t="s">
        <v>59</v>
      </c>
      <c r="C29" s="185"/>
      <c r="D29" s="185"/>
      <c r="E29" s="185"/>
      <c r="F29" s="185"/>
      <c r="G29" s="185"/>
    </row>
    <row r="30" spans="2:9" ht="13.5" customHeight="1" x14ac:dyDescent="0.3">
      <c r="B30" s="32" t="s">
        <v>153</v>
      </c>
      <c r="C30" s="106" t="s">
        <v>131</v>
      </c>
      <c r="D30" s="106">
        <v>1</v>
      </c>
      <c r="E30" s="107">
        <v>8</v>
      </c>
      <c r="F30" s="108">
        <v>700</v>
      </c>
      <c r="G30" s="108">
        <f>D30*E30*F30</f>
        <v>5600</v>
      </c>
    </row>
    <row r="31" spans="2:9" ht="13.5" customHeight="1" x14ac:dyDescent="0.3">
      <c r="B31" s="32"/>
      <c r="C31" s="33"/>
      <c r="D31" s="33"/>
      <c r="E31" s="36"/>
      <c r="F31" s="59"/>
      <c r="G31" s="59"/>
    </row>
    <row r="32" spans="2:9" ht="13.5" customHeight="1" x14ac:dyDescent="0.3">
      <c r="B32" s="184" t="s">
        <v>41</v>
      </c>
      <c r="C32" s="184"/>
      <c r="D32" s="184"/>
      <c r="E32" s="184"/>
      <c r="F32" s="184"/>
      <c r="G32" s="31">
        <f>+SUM(G30:G31)</f>
        <v>5600</v>
      </c>
    </row>
    <row r="33" spans="2:7" ht="13.5" customHeight="1" x14ac:dyDescent="0.3">
      <c r="B33" s="185" t="s">
        <v>60</v>
      </c>
      <c r="C33" s="185"/>
      <c r="D33" s="185"/>
      <c r="E33" s="185"/>
      <c r="F33" s="185"/>
      <c r="G33" s="185"/>
    </row>
    <row r="34" spans="2:7" ht="13.5" customHeight="1" x14ac:dyDescent="0.3">
      <c r="B34" s="109" t="s">
        <v>134</v>
      </c>
      <c r="C34" s="103" t="s">
        <v>131</v>
      </c>
      <c r="D34" s="103">
        <v>1</v>
      </c>
      <c r="E34" s="110">
        <v>8</v>
      </c>
      <c r="F34" s="104">
        <v>200</v>
      </c>
      <c r="G34" s="50">
        <f t="shared" ref="G34:G35" si="1">D34*E34*F34</f>
        <v>1600</v>
      </c>
    </row>
    <row r="35" spans="2:7" ht="13.5" customHeight="1" x14ac:dyDescent="0.3">
      <c r="B35" s="102" t="s">
        <v>135</v>
      </c>
      <c r="C35" s="103" t="s">
        <v>136</v>
      </c>
      <c r="D35" s="103">
        <v>6</v>
      </c>
      <c r="E35" s="110">
        <v>8</v>
      </c>
      <c r="F35" s="104">
        <v>55</v>
      </c>
      <c r="G35" s="50">
        <f t="shared" si="1"/>
        <v>2640</v>
      </c>
    </row>
    <row r="36" spans="2:7" ht="13.5" customHeight="1" x14ac:dyDescent="0.3">
      <c r="B36" s="35"/>
      <c r="C36" s="184" t="s">
        <v>42</v>
      </c>
      <c r="D36" s="184"/>
      <c r="E36" s="184"/>
      <c r="F36" s="184"/>
      <c r="G36" s="31">
        <f>SUM(G34:G35)</f>
        <v>4240</v>
      </c>
    </row>
    <row r="37" spans="2:7" ht="13.5" customHeight="1" x14ac:dyDescent="0.3">
      <c r="B37" s="185" t="s">
        <v>61</v>
      </c>
      <c r="C37" s="185"/>
      <c r="D37" s="185"/>
      <c r="E37" s="185"/>
      <c r="F37" s="185"/>
      <c r="G37" s="185"/>
    </row>
    <row r="38" spans="2:7" ht="13.5" customHeight="1" x14ac:dyDescent="0.3">
      <c r="B38" s="35" t="s">
        <v>137</v>
      </c>
      <c r="C38" s="33" t="s">
        <v>131</v>
      </c>
      <c r="D38" s="33">
        <v>1</v>
      </c>
      <c r="E38" s="36">
        <v>8</v>
      </c>
      <c r="F38" s="50">
        <v>100</v>
      </c>
      <c r="G38" s="50">
        <f t="shared" ref="G38:G39" si="2">D38*E38*F38</f>
        <v>800</v>
      </c>
    </row>
    <row r="39" spans="2:7" ht="13.5" customHeight="1" x14ac:dyDescent="0.3">
      <c r="B39" s="35" t="s">
        <v>138</v>
      </c>
      <c r="C39" s="33" t="s">
        <v>131</v>
      </c>
      <c r="D39" s="33">
        <v>1</v>
      </c>
      <c r="E39" s="36">
        <v>8</v>
      </c>
      <c r="F39" s="50">
        <v>100</v>
      </c>
      <c r="G39" s="50">
        <f t="shared" si="2"/>
        <v>800</v>
      </c>
    </row>
    <row r="40" spans="2:7" ht="13.5" customHeight="1" x14ac:dyDescent="0.3">
      <c r="B40" s="35"/>
      <c r="C40" s="184" t="s">
        <v>43</v>
      </c>
      <c r="D40" s="184"/>
      <c r="E40" s="184"/>
      <c r="F40" s="184"/>
      <c r="G40" s="31">
        <f>SUM(G38:G39)</f>
        <v>1600</v>
      </c>
    </row>
    <row r="41" spans="2:7" ht="13.5" customHeight="1" x14ac:dyDescent="0.3">
      <c r="B41" s="189" t="s">
        <v>63</v>
      </c>
      <c r="C41" s="189"/>
      <c r="D41" s="189"/>
      <c r="E41" s="189"/>
      <c r="F41" s="189"/>
      <c r="G41" s="189"/>
    </row>
    <row r="42" spans="2:7" ht="13.5" customHeight="1" x14ac:dyDescent="0.3">
      <c r="B42" s="32"/>
      <c r="C42" s="33"/>
      <c r="D42" s="33"/>
      <c r="E42" s="34"/>
      <c r="F42" s="59"/>
      <c r="G42" s="59"/>
    </row>
    <row r="43" spans="2:7" ht="13.5" customHeight="1" x14ac:dyDescent="0.3">
      <c r="B43" s="32"/>
      <c r="C43" s="33"/>
      <c r="D43" s="33"/>
      <c r="E43" s="34"/>
      <c r="F43" s="59"/>
      <c r="G43" s="59"/>
    </row>
    <row r="44" spans="2:7" ht="13.5" customHeight="1" x14ac:dyDescent="0.3">
      <c r="B44" s="35"/>
      <c r="C44" s="33"/>
      <c r="D44" s="33"/>
      <c r="E44" s="34"/>
      <c r="F44" s="59"/>
      <c r="G44" s="59"/>
    </row>
    <row r="45" spans="2:7" ht="13.5" customHeight="1" x14ac:dyDescent="0.3">
      <c r="B45" s="32"/>
      <c r="C45" s="33"/>
      <c r="D45" s="33"/>
      <c r="E45" s="34"/>
      <c r="F45" s="59"/>
      <c r="G45" s="59"/>
    </row>
    <row r="46" spans="2:7" ht="13.5" customHeight="1" x14ac:dyDescent="0.3">
      <c r="B46" s="32"/>
      <c r="C46" s="33"/>
      <c r="D46" s="34"/>
      <c r="E46" s="34"/>
      <c r="F46" s="59"/>
      <c r="G46" s="59"/>
    </row>
    <row r="47" spans="2:7" ht="13.5" customHeight="1" x14ac:dyDescent="0.3">
      <c r="B47" s="184" t="s">
        <v>81</v>
      </c>
      <c r="C47" s="184"/>
      <c r="D47" s="184"/>
      <c r="E47" s="184"/>
      <c r="F47" s="184"/>
      <c r="G47" s="31">
        <f>SUM(G42:G46)</f>
        <v>0</v>
      </c>
    </row>
  </sheetData>
  <mergeCells count="22">
    <mergeCell ref="B2:G2"/>
    <mergeCell ref="B3:G3"/>
    <mergeCell ref="B22:G22"/>
    <mergeCell ref="B24:F24"/>
    <mergeCell ref="B11:G11"/>
    <mergeCell ref="D5:D6"/>
    <mergeCell ref="C5:C6"/>
    <mergeCell ref="E5:E6"/>
    <mergeCell ref="B7:G7"/>
    <mergeCell ref="B5:B6"/>
    <mergeCell ref="B10:F10"/>
    <mergeCell ref="B21:F21"/>
    <mergeCell ref="B28:F28"/>
    <mergeCell ref="B37:G37"/>
    <mergeCell ref="C36:F36"/>
    <mergeCell ref="B25:G25"/>
    <mergeCell ref="B47:F47"/>
    <mergeCell ref="B41:G41"/>
    <mergeCell ref="C40:F40"/>
    <mergeCell ref="B29:G29"/>
    <mergeCell ref="B32:F32"/>
    <mergeCell ref="B33:G3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I26"/>
  <sheetViews>
    <sheetView topLeftCell="A3" workbookViewId="0">
      <selection activeCell="H19" sqref="H19"/>
    </sheetView>
  </sheetViews>
  <sheetFormatPr baseColWidth="10" defaultColWidth="11.44140625" defaultRowHeight="13.2" x14ac:dyDescent="0.25"/>
  <cols>
    <col min="1" max="1" width="1.5546875" style="1" customWidth="1"/>
    <col min="2" max="2" width="46" style="1" customWidth="1"/>
    <col min="3" max="4" width="12.6640625" style="1" customWidth="1"/>
    <col min="5" max="5" width="14.5546875" style="54" customWidth="1"/>
    <col min="6" max="6" width="12.6640625" style="1" customWidth="1"/>
    <col min="7" max="7" width="16.88671875" style="1" customWidth="1"/>
    <col min="8" max="8" width="16.5546875" style="1" customWidth="1"/>
    <col min="9" max="16384" width="11.44140625" style="1"/>
  </cols>
  <sheetData>
    <row r="2" spans="2:9" ht="100.2" customHeight="1" x14ac:dyDescent="0.25">
      <c r="B2" s="151"/>
      <c r="C2" s="151"/>
      <c r="D2" s="151"/>
      <c r="E2" s="151"/>
      <c r="F2" s="151"/>
      <c r="G2" s="151"/>
    </row>
    <row r="3" spans="2:9" ht="67.5" customHeight="1" x14ac:dyDescent="0.25">
      <c r="B3" s="14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5"/>
      <c r="D3" s="145"/>
      <c r="E3" s="145"/>
      <c r="F3" s="145"/>
      <c r="G3" s="145"/>
      <c r="H3" s="8"/>
      <c r="I3" s="6"/>
    </row>
    <row r="4" spans="2:9" x14ac:dyDescent="0.25">
      <c r="B4" s="15" t="s">
        <v>66</v>
      </c>
    </row>
    <row r="5" spans="2:9" x14ac:dyDescent="0.25">
      <c r="B5" s="15"/>
    </row>
    <row r="6" spans="2:9" x14ac:dyDescent="0.25">
      <c r="B6" s="157" t="s">
        <v>24</v>
      </c>
      <c r="C6" s="159" t="s">
        <v>2</v>
      </c>
      <c r="D6" s="149" t="s">
        <v>3</v>
      </c>
      <c r="E6" s="150"/>
      <c r="F6" s="73" t="s">
        <v>4</v>
      </c>
      <c r="G6" s="73"/>
    </row>
    <row r="7" spans="2:9" x14ac:dyDescent="0.25">
      <c r="B7" s="158"/>
      <c r="C7" s="160"/>
      <c r="D7" s="80" t="s">
        <v>67</v>
      </c>
      <c r="E7" s="80" t="s">
        <v>68</v>
      </c>
      <c r="F7" s="80" t="s">
        <v>6</v>
      </c>
      <c r="G7" s="80" t="s">
        <v>7</v>
      </c>
    </row>
    <row r="8" spans="2:9" s="6" customFormat="1" ht="18" customHeight="1" x14ac:dyDescent="0.3">
      <c r="B8" s="81" t="s">
        <v>86</v>
      </c>
      <c r="C8" s="82"/>
      <c r="D8" s="82"/>
      <c r="E8" s="83"/>
      <c r="F8" s="82"/>
      <c r="G8" s="84"/>
    </row>
    <row r="9" spans="2:9" s="6" customFormat="1" ht="18" customHeight="1" x14ac:dyDescent="0.3">
      <c r="B9" s="111" t="s">
        <v>94</v>
      </c>
      <c r="C9" s="112">
        <v>1</v>
      </c>
      <c r="D9" s="113">
        <v>8</v>
      </c>
      <c r="E9" s="114">
        <v>0.1</v>
      </c>
      <c r="F9" s="115">
        <v>4000</v>
      </c>
      <c r="G9" s="17">
        <f>(D9*E9)*(F9)*C9</f>
        <v>3200</v>
      </c>
    </row>
    <row r="10" spans="2:9" s="6" customFormat="1" ht="18" customHeight="1" x14ac:dyDescent="0.3">
      <c r="B10" s="111" t="s">
        <v>152</v>
      </c>
      <c r="C10" s="112">
        <v>1</v>
      </c>
      <c r="D10" s="113">
        <f t="shared" ref="D10:E16" si="0">+D9</f>
        <v>8</v>
      </c>
      <c r="E10" s="114">
        <f t="shared" si="0"/>
        <v>0.1</v>
      </c>
      <c r="F10" s="115">
        <v>1500</v>
      </c>
      <c r="G10" s="17">
        <f>(D10*E10)*(F10)*C10</f>
        <v>1200</v>
      </c>
    </row>
    <row r="11" spans="2:9" s="6" customFormat="1" ht="18" customHeight="1" x14ac:dyDescent="0.3">
      <c r="B11" s="111" t="s">
        <v>139</v>
      </c>
      <c r="C11" s="112">
        <v>1</v>
      </c>
      <c r="D11" s="113">
        <f>+D10</f>
        <v>8</v>
      </c>
      <c r="E11" s="114">
        <f>+E10</f>
        <v>0.1</v>
      </c>
      <c r="F11" s="115">
        <v>1000</v>
      </c>
      <c r="G11" s="17">
        <f t="shared" ref="G11:G17" si="1">(D11*E11)*(F11)*C11</f>
        <v>800</v>
      </c>
    </row>
    <row r="12" spans="2:9" s="6" customFormat="1" ht="18" customHeight="1" x14ac:dyDescent="0.3">
      <c r="B12" s="111" t="s">
        <v>140</v>
      </c>
      <c r="C12" s="112">
        <v>1</v>
      </c>
      <c r="D12" s="113">
        <f t="shared" si="0"/>
        <v>8</v>
      </c>
      <c r="E12" s="114">
        <f t="shared" si="0"/>
        <v>0.1</v>
      </c>
      <c r="F12" s="115">
        <v>800</v>
      </c>
      <c r="G12" s="17">
        <f t="shared" si="1"/>
        <v>640</v>
      </c>
    </row>
    <row r="13" spans="2:9" s="6" customFormat="1" ht="18" customHeight="1" x14ac:dyDescent="0.3">
      <c r="B13" s="16" t="s">
        <v>141</v>
      </c>
      <c r="C13" s="51">
        <v>1</v>
      </c>
      <c r="D13" s="122">
        <f t="shared" si="0"/>
        <v>8</v>
      </c>
      <c r="E13" s="123">
        <f t="shared" si="0"/>
        <v>0.1</v>
      </c>
      <c r="F13" s="17">
        <v>600</v>
      </c>
      <c r="G13" s="17">
        <f t="shared" si="1"/>
        <v>480</v>
      </c>
    </row>
    <row r="14" spans="2:9" s="6" customFormat="1" ht="18" customHeight="1" x14ac:dyDescent="0.3">
      <c r="B14" s="16" t="s">
        <v>142</v>
      </c>
      <c r="C14" s="51">
        <v>1</v>
      </c>
      <c r="D14" s="122">
        <f t="shared" si="0"/>
        <v>8</v>
      </c>
      <c r="E14" s="123">
        <f>+E12</f>
        <v>0.1</v>
      </c>
      <c r="F14" s="17">
        <v>470</v>
      </c>
      <c r="G14" s="17">
        <f t="shared" si="1"/>
        <v>376</v>
      </c>
    </row>
    <row r="15" spans="2:9" s="6" customFormat="1" ht="18" customHeight="1" x14ac:dyDescent="0.3">
      <c r="B15" s="16" t="s">
        <v>143</v>
      </c>
      <c r="C15" s="51">
        <v>1</v>
      </c>
      <c r="D15" s="122">
        <f t="shared" si="0"/>
        <v>8</v>
      </c>
      <c r="E15" s="123">
        <f t="shared" si="0"/>
        <v>0.1</v>
      </c>
      <c r="F15" s="17">
        <v>470</v>
      </c>
      <c r="G15" s="17">
        <f t="shared" si="1"/>
        <v>376</v>
      </c>
    </row>
    <row r="16" spans="2:9" s="6" customFormat="1" ht="18" customHeight="1" x14ac:dyDescent="0.3">
      <c r="B16" s="16" t="s">
        <v>144</v>
      </c>
      <c r="C16" s="51">
        <v>1</v>
      </c>
      <c r="D16" s="122">
        <f t="shared" si="0"/>
        <v>8</v>
      </c>
      <c r="E16" s="123">
        <f t="shared" si="0"/>
        <v>0.1</v>
      </c>
      <c r="F16" s="17">
        <v>470</v>
      </c>
      <c r="G16" s="17">
        <f t="shared" si="1"/>
        <v>376</v>
      </c>
    </row>
    <row r="17" spans="2:8" s="6" customFormat="1" ht="18" customHeight="1" x14ac:dyDescent="0.3">
      <c r="B17" s="53" t="s">
        <v>145</v>
      </c>
      <c r="C17" s="55">
        <v>1</v>
      </c>
      <c r="D17" s="122">
        <f>+D16</f>
        <v>8</v>
      </c>
      <c r="E17" s="116">
        <v>1</v>
      </c>
      <c r="F17" s="117">
        <v>700</v>
      </c>
      <c r="G17" s="17">
        <f t="shared" si="1"/>
        <v>5600</v>
      </c>
    </row>
    <row r="18" spans="2:8" s="6" customFormat="1" ht="18" hidden="1" customHeight="1" x14ac:dyDescent="0.3">
      <c r="B18" s="64"/>
      <c r="C18" s="65"/>
      <c r="D18" s="68"/>
      <c r="E18" s="66"/>
      <c r="F18" s="117">
        <v>700</v>
      </c>
      <c r="G18" s="17"/>
    </row>
    <row r="19" spans="2:8" ht="18" customHeight="1" x14ac:dyDescent="0.25">
      <c r="B19" s="165" t="s">
        <v>74</v>
      </c>
      <c r="C19" s="166"/>
      <c r="D19" s="166"/>
      <c r="E19" s="166"/>
      <c r="F19" s="167"/>
      <c r="G19" s="18">
        <f>+SUM(G9:G18)</f>
        <v>13048</v>
      </c>
      <c r="H19" s="3"/>
    </row>
    <row r="20" spans="2:8" s="6" customFormat="1" ht="18" customHeight="1" x14ac:dyDescent="0.3">
      <c r="E20" s="40"/>
    </row>
    <row r="21" spans="2:8" s="6" customFormat="1" ht="18" customHeight="1" x14ac:dyDescent="0.3">
      <c r="C21" s="20"/>
      <c r="D21" s="21"/>
      <c r="E21" s="40"/>
    </row>
    <row r="22" spans="2:8" x14ac:dyDescent="0.25">
      <c r="E22" s="40"/>
      <c r="F22" s="6"/>
      <c r="G22" s="6"/>
    </row>
    <row r="23" spans="2:8" x14ac:dyDescent="0.25">
      <c r="E23" s="40"/>
      <c r="F23" s="6"/>
      <c r="G23" s="6"/>
    </row>
    <row r="24" spans="2:8" x14ac:dyDescent="0.25">
      <c r="E24" s="40"/>
      <c r="F24" s="6"/>
      <c r="G24" s="6"/>
    </row>
    <row r="25" spans="2:8" x14ac:dyDescent="0.25">
      <c r="E25" s="40"/>
      <c r="F25" s="6"/>
      <c r="G25" s="6"/>
    </row>
    <row r="26" spans="2:8" x14ac:dyDescent="0.25">
      <c r="E26" s="40"/>
      <c r="F26" s="6"/>
      <c r="G26" s="6"/>
    </row>
  </sheetData>
  <mergeCells count="6">
    <mergeCell ref="B2:G2"/>
    <mergeCell ref="B3:G3"/>
    <mergeCell ref="B6:B7"/>
    <mergeCell ref="C6:C7"/>
    <mergeCell ref="B19:F19"/>
    <mergeCell ref="D6:E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J21"/>
  <sheetViews>
    <sheetView zoomScale="93" workbookViewId="0">
      <selection activeCell="F18" sqref="F18"/>
    </sheetView>
  </sheetViews>
  <sheetFormatPr baseColWidth="10" defaultColWidth="11.44140625" defaultRowHeight="13.2" x14ac:dyDescent="0.3"/>
  <cols>
    <col min="1" max="1" width="1.33203125" style="6" customWidth="1"/>
    <col min="2" max="2" width="61.88671875" style="6" customWidth="1"/>
    <col min="3" max="3" width="10" style="6" customWidth="1"/>
    <col min="4" max="4" width="10.5546875" style="6" customWidth="1"/>
    <col min="5" max="5" width="11.44140625" style="6"/>
    <col min="6" max="6" width="13.88671875" style="6" customWidth="1"/>
    <col min="7" max="7" width="12.88671875" style="40" customWidth="1"/>
    <col min="8" max="9" width="11.44140625" style="6"/>
    <col min="10" max="10" width="14.33203125" style="6" customWidth="1"/>
    <col min="11" max="16384" width="11.44140625" style="6"/>
  </cols>
  <sheetData>
    <row r="2" spans="2:10" ht="97.8" customHeight="1" x14ac:dyDescent="0.3">
      <c r="B2" s="151"/>
      <c r="C2" s="151"/>
      <c r="D2" s="151"/>
      <c r="E2" s="151"/>
      <c r="F2" s="151"/>
      <c r="G2" s="151"/>
      <c r="H2" s="151"/>
    </row>
    <row r="3" spans="2:10" ht="66" customHeight="1" x14ac:dyDescent="0.3">
      <c r="B3" s="14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5"/>
      <c r="D3" s="145"/>
      <c r="E3" s="145"/>
      <c r="F3" s="145"/>
      <c r="G3" s="145"/>
      <c r="H3" s="145"/>
    </row>
    <row r="4" spans="2:10" x14ac:dyDescent="0.2">
      <c r="B4" s="15" t="s">
        <v>66</v>
      </c>
      <c r="I4" s="8"/>
      <c r="J4" s="9"/>
    </row>
    <row r="5" spans="2:10" x14ac:dyDescent="0.3">
      <c r="B5" s="191" t="s">
        <v>16</v>
      </c>
      <c r="C5" s="190" t="s">
        <v>29</v>
      </c>
      <c r="D5" s="190" t="s">
        <v>31</v>
      </c>
      <c r="E5" s="190" t="s">
        <v>47</v>
      </c>
      <c r="F5" s="79" t="s">
        <v>17</v>
      </c>
      <c r="G5" s="192" t="s">
        <v>70</v>
      </c>
      <c r="H5" s="79" t="s">
        <v>0</v>
      </c>
    </row>
    <row r="6" spans="2:10" x14ac:dyDescent="0.3">
      <c r="B6" s="194"/>
      <c r="C6" s="192"/>
      <c r="D6" s="192"/>
      <c r="E6" s="192"/>
      <c r="F6" s="85" t="s">
        <v>18</v>
      </c>
      <c r="G6" s="193"/>
      <c r="H6" s="85" t="s">
        <v>1</v>
      </c>
    </row>
    <row r="7" spans="2:10" x14ac:dyDescent="0.3">
      <c r="B7" s="81" t="s">
        <v>69</v>
      </c>
      <c r="C7" s="82"/>
      <c r="D7" s="82"/>
      <c r="E7" s="82"/>
      <c r="F7" s="82"/>
      <c r="G7" s="86"/>
      <c r="H7" s="87"/>
    </row>
    <row r="8" spans="2:10" x14ac:dyDescent="0.3">
      <c r="B8" s="118" t="s">
        <v>146</v>
      </c>
      <c r="C8" s="119" t="s">
        <v>131</v>
      </c>
      <c r="D8" s="119">
        <v>1</v>
      </c>
      <c r="E8" s="120">
        <v>8</v>
      </c>
      <c r="F8" s="52">
        <v>500</v>
      </c>
      <c r="G8" s="121">
        <v>0.1</v>
      </c>
      <c r="H8" s="52">
        <f>D8*E8*F8*G8</f>
        <v>400</v>
      </c>
    </row>
    <row r="9" spans="2:10" x14ac:dyDescent="0.3">
      <c r="B9" s="35" t="s">
        <v>147</v>
      </c>
      <c r="C9" s="33" t="s">
        <v>131</v>
      </c>
      <c r="D9" s="33">
        <v>1</v>
      </c>
      <c r="E9" s="36">
        <f>+E8</f>
        <v>8</v>
      </c>
      <c r="F9" s="50">
        <v>150</v>
      </c>
      <c r="G9" s="60">
        <f>+G8</f>
        <v>0.1</v>
      </c>
      <c r="H9" s="52">
        <f>D9*E9*F9*G9</f>
        <v>120</v>
      </c>
    </row>
    <row r="10" spans="2:10" x14ac:dyDescent="0.3">
      <c r="B10" s="41"/>
      <c r="C10" s="41"/>
      <c r="D10" s="41"/>
      <c r="E10" s="41"/>
      <c r="F10" s="41"/>
      <c r="G10" s="61" t="s">
        <v>72</v>
      </c>
      <c r="H10" s="31">
        <f>SUM(H8:H9)</f>
        <v>520</v>
      </c>
    </row>
    <row r="11" spans="2:10" x14ac:dyDescent="0.3">
      <c r="B11" s="81" t="s">
        <v>71</v>
      </c>
      <c r="C11" s="82"/>
      <c r="D11" s="82"/>
      <c r="E11" s="82"/>
      <c r="F11" s="82"/>
      <c r="G11" s="86"/>
      <c r="H11" s="87"/>
    </row>
    <row r="12" spans="2:10" ht="15" customHeight="1" x14ac:dyDescent="0.3">
      <c r="B12" s="35" t="s">
        <v>148</v>
      </c>
      <c r="C12" s="33" t="s">
        <v>131</v>
      </c>
      <c r="D12" s="33">
        <v>1</v>
      </c>
      <c r="E12" s="34">
        <v>8</v>
      </c>
      <c r="F12" s="50">
        <v>500</v>
      </c>
      <c r="G12" s="60">
        <f>+G9</f>
        <v>0.1</v>
      </c>
      <c r="H12" s="52">
        <f t="shared" ref="H12:H14" si="0">D12*E12*F12*G12</f>
        <v>400</v>
      </c>
    </row>
    <row r="13" spans="2:10" ht="15" customHeight="1" x14ac:dyDescent="0.3">
      <c r="B13" s="35" t="s">
        <v>149</v>
      </c>
      <c r="C13" s="33" t="s">
        <v>131</v>
      </c>
      <c r="D13" s="33">
        <v>1</v>
      </c>
      <c r="E13" s="36">
        <v>8</v>
      </c>
      <c r="F13" s="50">
        <v>100</v>
      </c>
      <c r="G13" s="60">
        <f>+G12</f>
        <v>0.1</v>
      </c>
      <c r="H13" s="52">
        <f t="shared" si="0"/>
        <v>80</v>
      </c>
    </row>
    <row r="14" spans="2:10" x14ac:dyDescent="0.3">
      <c r="B14" s="35" t="s">
        <v>150</v>
      </c>
      <c r="C14" s="33" t="s">
        <v>131</v>
      </c>
      <c r="D14" s="33">
        <v>3</v>
      </c>
      <c r="E14" s="36">
        <v>8</v>
      </c>
      <c r="F14" s="50">
        <v>100</v>
      </c>
      <c r="G14" s="60">
        <f>+G13</f>
        <v>0.1</v>
      </c>
      <c r="H14" s="52">
        <f t="shared" si="0"/>
        <v>240</v>
      </c>
    </row>
    <row r="15" spans="2:10" x14ac:dyDescent="0.3">
      <c r="B15" s="41"/>
      <c r="C15" s="41"/>
      <c r="D15" s="41"/>
      <c r="E15" s="41"/>
      <c r="F15" s="41"/>
      <c r="G15" s="61" t="s">
        <v>73</v>
      </c>
      <c r="H15" s="31">
        <f>SUM(H12:H14)</f>
        <v>720</v>
      </c>
    </row>
    <row r="17" spans="2:9" x14ac:dyDescent="0.3">
      <c r="H17" s="38"/>
    </row>
    <row r="18" spans="2:9" x14ac:dyDescent="0.3">
      <c r="E18" s="43" t="s">
        <v>75</v>
      </c>
      <c r="F18" s="42">
        <f>+'Form 5 - Gastos Generales'!G19</f>
        <v>13048</v>
      </c>
    </row>
    <row r="19" spans="2:9" x14ac:dyDescent="0.3">
      <c r="E19" s="43" t="s">
        <v>69</v>
      </c>
      <c r="F19" s="42">
        <f>+H10</f>
        <v>520</v>
      </c>
    </row>
    <row r="20" spans="2:9" x14ac:dyDescent="0.3">
      <c r="E20" s="43" t="s">
        <v>71</v>
      </c>
      <c r="F20" s="42">
        <f>+H15</f>
        <v>720</v>
      </c>
    </row>
    <row r="21" spans="2:9" x14ac:dyDescent="0.3">
      <c r="B21" s="43"/>
      <c r="E21" s="39" t="s">
        <v>76</v>
      </c>
      <c r="F21" s="31">
        <f>+SUM(F18:F20)</f>
        <v>14288</v>
      </c>
      <c r="I21" s="9"/>
    </row>
  </sheetData>
  <mergeCells count="7">
    <mergeCell ref="G5:G6"/>
    <mergeCell ref="B2:H2"/>
    <mergeCell ref="B3:H3"/>
    <mergeCell ref="B5:B6"/>
    <mergeCell ref="C5:C6"/>
    <mergeCell ref="D5:D6"/>
    <mergeCell ref="E5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Datos Generales</vt:lpstr>
      <vt:lpstr>Form 1 - Resumen</vt:lpstr>
      <vt:lpstr>Form 2 - Remuneraciones</vt:lpstr>
      <vt:lpstr>Form 3 - Beneficios</vt:lpstr>
      <vt:lpstr>Form 4 - C.D.</vt:lpstr>
      <vt:lpstr>Form 5 - Gastos Generales</vt:lpstr>
      <vt:lpstr>Form 6 - Gastos Generales</vt:lpstr>
      <vt:lpstr>'Form 1 - Resumen'!Área_de_impresión</vt:lpstr>
      <vt:lpstr>'Form 2 - Remuneraciones'!Área_de_impresión</vt:lpstr>
      <vt:lpstr>'Form 3 - Beneficios'!Área_de_impresión</vt:lpstr>
      <vt:lpstr>'Form 4 - C.D.'!Área_de_impresión</vt:lpstr>
      <vt:lpstr>'Form 5 - Gastos Generales'!Área_de_impresión</vt:lpstr>
      <vt:lpstr>'Form 6 - Gastos Generales'!Área_de_impresión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2025-07-01T00:15:02Z</dcterms:created>
  <dcterms:modified xsi:type="dcterms:W3CDTF">2025-11-18T16:37:30Z</dcterms:modified>
</cp:coreProperties>
</file>